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220" activeTab="1"/>
  </bookViews>
  <sheets>
    <sheet name="Standard Cost Rollup" sheetId="1" r:id="rId1"/>
    <sheet name="Standard Cost Rollup (2)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Debbie Peltier</author>
  </authors>
  <commentList>
    <comment ref="O6" authorId="0">
      <text>
        <r>
          <rPr>
            <b/>
            <sz val="8"/>
            <rFont val="Tahoma"/>
            <family val="0"/>
          </rPr>
          <t>Debbie Peltier:</t>
        </r>
        <r>
          <rPr>
            <sz val="8"/>
            <rFont val="Tahoma"/>
            <family val="0"/>
          </rPr>
          <t xml:space="preserve">
Standard Lot Size from BOM
</t>
        </r>
      </text>
    </comment>
  </commentList>
</comments>
</file>

<file path=xl/comments2.xml><?xml version="1.0" encoding="utf-8"?>
<comments xmlns="http://schemas.openxmlformats.org/spreadsheetml/2006/main">
  <authors>
    <author>Debbie Peltier</author>
  </authors>
  <commentList>
    <comment ref="O9" authorId="0">
      <text>
        <r>
          <rPr>
            <b/>
            <sz val="8"/>
            <rFont val="Tahoma"/>
            <family val="0"/>
          </rPr>
          <t>Debbie Peltier:</t>
        </r>
        <r>
          <rPr>
            <sz val="8"/>
            <rFont val="Tahoma"/>
            <family val="0"/>
          </rPr>
          <t xml:space="preserve">
Standard Lot Size from BOM
</t>
        </r>
      </text>
    </comment>
    <comment ref="T29" authorId="0">
      <text>
        <r>
          <rPr>
            <b/>
            <sz val="9"/>
            <rFont val="Tahoma"/>
            <family val="2"/>
          </rPr>
          <t>Debbie Peltier:</t>
        </r>
        <r>
          <rPr>
            <sz val="9"/>
            <rFont val="Tahoma"/>
            <family val="2"/>
          </rPr>
          <t xml:space="preserve">
This will match the Systems Standard Cost Rollup if the Setup Scrp is checked marked within the BOM module.</t>
        </r>
      </text>
    </comment>
    <comment ref="W29" authorId="0">
      <text>
        <r>
          <rPr>
            <b/>
            <sz val="9"/>
            <rFont val="Tahoma"/>
            <family val="2"/>
          </rPr>
          <t>Debbie Peltier:</t>
        </r>
        <r>
          <rPr>
            <sz val="9"/>
            <rFont val="Tahoma"/>
            <family val="2"/>
          </rPr>
          <t xml:space="preserve">
This will match the Standard Cost Rollup if the Setup Scrp is </t>
        </r>
        <r>
          <rPr>
            <b/>
            <sz val="9"/>
            <rFont val="Tahoma"/>
            <family val="2"/>
          </rPr>
          <t>unchecked</t>
        </r>
        <r>
          <rPr>
            <sz val="9"/>
            <rFont val="Tahoma"/>
            <family val="2"/>
          </rPr>
          <t xml:space="preserve"> within the BOM module.</t>
        </r>
        <r>
          <rPr>
            <sz val="8"/>
            <rFont val="Tahoma"/>
            <family val="0"/>
          </rPr>
          <t xml:space="preserve">
</t>
        </r>
      </text>
    </comment>
    <comment ref="Z29" authorId="0">
      <text>
        <r>
          <rPr>
            <b/>
            <sz val="8"/>
            <rFont val="Tahoma"/>
            <family val="0"/>
          </rPr>
          <t>Debbie Peltier: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This is just for reference only to show what the value of serup scrp would be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<sst xmlns="http://schemas.openxmlformats.org/spreadsheetml/2006/main" count="146" uniqueCount="95">
  <si>
    <t>qty</t>
  </si>
  <si>
    <t>%</t>
  </si>
  <si>
    <t>extqty</t>
  </si>
  <si>
    <t>cost</t>
  </si>
  <si>
    <t>no-rndg</t>
  </si>
  <si>
    <t>extnd qty</t>
  </si>
  <si>
    <t>rnding</t>
  </si>
  <si>
    <t>lot qty</t>
  </si>
  <si>
    <t>With both Scrap % and Qty</t>
  </si>
  <si>
    <t>Standard Lot Size</t>
  </si>
  <si>
    <t>labor</t>
  </si>
  <si>
    <t>SELE IMPV.uniq_key,</t>
  </si>
  <si>
    <t>round(qty * stdcost * (1 + scrap/100) * stdbldqty + setupscrap)/stdbldqty,5) as calccost,</t>
  </si>
  <si>
    <t>matlcost, ? as roll_qty, eff_dt, term_dt</t>
  </si>
  <si>
    <t xml:space="preserve"> </t>
  </si>
  <si>
    <t>FROM bom_det, inventor, IMPV</t>
  </si>
  <si>
    <t>WHERE uniq_key = bom_det.uniq_key</t>
  </si>
  <si>
    <t>AND IMPV.uniq_key = bom_det.bomparent</t>
  </si>
  <si>
    <t>AND IMPV.mrp_code = lncurlevel</t>
  </si>
  <si>
    <t>AND bom_det qty &lt;&gt; 0</t>
  </si>
  <si>
    <t>AND IMPV.usesetscrap</t>
  </si>
  <si>
    <t>AND IMPV.stdbldqty &gt; 0</t>
  </si>
  <si>
    <t>INTO cursor ztest</t>
  </si>
  <si>
    <t>SELECT uniq_key, SUM(calccost), matl_cost, sys(2015), "MAKE" AS RollType, Roll_qty</t>
  </si>
  <si>
    <t>FROM ztest</t>
  </si>
  <si>
    <t>WHERE part (is within effective date)</t>
  </si>
  <si>
    <t>ORDER by uniq_key</t>
  </si>
  <si>
    <t>GROUP by Uniq_key</t>
  </si>
  <si>
    <t>INTO cursor ztest1</t>
  </si>
  <si>
    <t>* Get parts where all components are not effective</t>
  </si>
  <si>
    <t>SELECT Uniq_key, 0 AS CalcCost, Matl_Cost, SYS(2015) AS Uniq_Roll,  "MAKE" AS RollType, Roll_Qty ;</t>
  </si>
  <si>
    <t>FROM Ztest ;</t>
  </si>
  <si>
    <t xml:space="preserve">WHERE </t>
  </si>
  <si>
    <t xml:space="preserve">Ztest.Uniq_Key NOT IN (SELECT Uniq_Key FROM Ztest1) ; </t>
  </si>
  <si>
    <t>ORDER BY Uniq_Key ;</t>
  </si>
  <si>
    <t>GROUP BY Uniq_Key</t>
  </si>
  <si>
    <t>INTO CURSOR Ztest1a ;</t>
  </si>
  <si>
    <t>SELECT DISTINCT IMPV.Uniq_key, ;</t>
  </si>
  <si>
    <t>IMPV.Matl_Cost, ;</t>
  </si>
  <si>
    <t>InterQtyOnly(InvtMakePhantView.Uniq_Key) AS Roll_Qty, Eff_Dt, Term_Dt ;</t>
  </si>
  <si>
    <t>FROM Bom_det, Inventor, IMPV ;</t>
  </si>
  <si>
    <t>WHERE Inventor.Uniq_Key == Bom_Det.Uniq_Key ;</t>
  </si>
  <si>
    <t>AND IMPV.Uniq_Key = Bom_Det.BomParent ;</t>
  </si>
  <si>
    <t xml:space="preserve">AND IMPV.Mrp_Code = lnCurLevel ; </t>
  </si>
  <si>
    <t>AND Bom_Det.Qty &lt;&gt; 0 ;</t>
  </si>
  <si>
    <t>AND (NOT IMPV.UseSetScrp OR IMPV.StdBldQty = 0) ;</t>
  </si>
  <si>
    <t xml:space="preserve">INTO CURSOR Ztest2 </t>
  </si>
  <si>
    <t>SELECT Uniq_key, SUM(CalcCost) AS CalcCost, Matl_Cost, SYS(2015) AS Uniq_Roll,  "MAKE" AS RollType, Roll_Qty ;</t>
  </si>
  <si>
    <t>FROM Ztest2 ;</t>
  </si>
  <si>
    <t>(Eff_dt &lt;= DATE() OR EMPTY(Eff_Dt)) ;</t>
  </si>
  <si>
    <t>AND (Term_Dt &gt; DATE() OR EMPTY(Term_Dt))  ;</t>
  </si>
  <si>
    <t>INTO CURSOR Ztest3 ;</t>
  </si>
  <si>
    <t>Ztest2.Uniq_Key NOT IN (SELECT Uniq_Key FROM Ztest3) ;</t>
  </si>
  <si>
    <t>INTO CURSOR Ztest3a ;</t>
  </si>
  <si>
    <t>SELECT RollupView</t>
  </si>
  <si>
    <t xml:space="preserve">* %1 WDB 12/15/98 Changed following to use Matl_Cost &amp; added second APPEND </t>
  </si>
  <si>
    <t>* %1 WDB 12/22/99 Changed following to use "&gt;="</t>
  </si>
  <si>
    <t>* %1 WDB 01/04/01 Changed following to use new names of SQL cursors</t>
  </si>
  <si>
    <t>APPEND FROM DBF('Ztest1') FOR ABS((CalcCost - Matl_Cost)/Matl_Cost * 100) &gt;= lnPct</t>
  </si>
  <si>
    <t>APPEND FROM DBF('Ztest3') FOR ABS((CalcCost - Matl_Cost)/Matl_Cost * 100) &gt;= lnPct</t>
  </si>
  <si>
    <t>APPEND FROM DBF('Ztest1a') FOR ABS((CalcCost - Matl_Cost)/Matl_Cost * 100) &gt;= lnPct</t>
  </si>
  <si>
    <t>APPEND FROM DBF('Ztest3a') FOR ABS((CalcCost - Matl_Cost)/Matl_Cost * 100) &gt;= lnPct</t>
  </si>
  <si>
    <t>round(qty * stdbldqty * (1 + scrap/100) * stdcost + setupscrap)/stdbldqty,5) as calccost,</t>
  </si>
  <si>
    <t>CODE IS =</t>
  </si>
  <si>
    <t>SHOULD BE=</t>
  </si>
  <si>
    <t>* Parts with UseSetScrp =  .T. and StdBldQty &lt;&gt; 0</t>
  </si>
  <si>
    <t>Get all parts where there is setup scrap and standard build qty</t>
  </si>
  <si>
    <t>Sum them</t>
  </si>
  <si>
    <t>Find parts in first select which are not in sum (because of effectivity)</t>
  </si>
  <si>
    <t>ROUND(Qty * StdCost * (1 + Scrap/100),5) AS CalcCost,  ;</t>
  </si>
  <si>
    <t>Get all parts where there is NO setup scrap NOR standard build qty</t>
  </si>
  <si>
    <t>xxxxxxxxxxxxxxxxxxxxxxxxxxxxxxxxxxxxxxxxxxxxx</t>
  </si>
  <si>
    <t>round(qty * (1 + scrap/100) * stdcost ,5) as calccost,</t>
  </si>
  <si>
    <t>round(qty * (1 + scrap/100) ,0) * stdcost as calccost</t>
  </si>
  <si>
    <t>round(qty * stdbldqty * (1 + scrap/100) + setupscrap,0) * stdcost/stdbldqty as calccost</t>
  </si>
  <si>
    <t>Qty Per</t>
  </si>
  <si>
    <t>Std Cost</t>
  </si>
  <si>
    <t>Scrap %</t>
  </si>
  <si>
    <t>Setup Scrp Qty</t>
  </si>
  <si>
    <t>no-rounding</t>
  </si>
  <si>
    <t>rounding</t>
  </si>
  <si>
    <t>Extended Qty</t>
  </si>
  <si>
    <t>With both Scrap % and Setup Scrap Qty</t>
  </si>
  <si>
    <t>121-0000082</t>
  </si>
  <si>
    <t>105-0002712</t>
  </si>
  <si>
    <t>101-0002631</t>
  </si>
  <si>
    <t>With Both Srp% &amp; Setup Scrp Qty</t>
  </si>
  <si>
    <t>With Scrp % only</t>
  </si>
  <si>
    <t>With Setup Scrp Only</t>
  </si>
  <si>
    <t>Std Lot Size Qty</t>
  </si>
  <si>
    <t>With Scrp % Only</t>
  </si>
  <si>
    <t>Inventory PN</t>
  </si>
  <si>
    <r>
      <t xml:space="preserve">Fields in </t>
    </r>
    <r>
      <rPr>
        <b/>
        <sz val="10"/>
        <rFont val="Arial"/>
        <family val="2"/>
      </rPr>
      <t>BLACK</t>
    </r>
    <r>
      <rPr>
        <sz val="10"/>
        <rFont val="Arial"/>
        <family val="0"/>
      </rPr>
      <t xml:space="preserve"> are calculating formulas and should not be changed.</t>
    </r>
  </si>
  <si>
    <r>
      <t xml:space="preserve">Fields in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are calculating formulas and should not be changed</t>
    </r>
  </si>
  <si>
    <r>
      <t xml:space="preserve">Fields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can be edited with user data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</si>
</sst>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#,##0.00000"/>
  </numFmts>
  <fonts count="12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6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ill="1" applyBorder="1" applyAlignment="1">
      <alignment textRotation="90"/>
    </xf>
    <xf numFmtId="0" fontId="0" fillId="2" borderId="0" xfId="0" applyFill="1" applyBorder="1" applyAlignment="1">
      <alignment/>
    </xf>
    <xf numFmtId="164" fontId="1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 applyProtection="1">
      <alignment/>
      <protection hidden="1" locked="0"/>
    </xf>
    <xf numFmtId="0" fontId="2" fillId="0" borderId="4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12</xdr:row>
      <xdr:rowOff>38100</xdr:rowOff>
    </xdr:from>
    <xdr:to>
      <xdr:col>19</xdr:col>
      <xdr:colOff>419100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0601325" y="1981200"/>
          <a:ext cx="1400175" cy="304800"/>
        </a:xfrm>
        <a:prstGeom prst="wedgeRectCallout">
          <a:avLst>
            <a:gd name="adj1" fmla="val -109092"/>
            <a:gd name="adj2" fmla="val -35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same as no rounding
</a:t>
          </a:r>
        </a:p>
      </xdr:txBody>
    </xdr:sp>
    <xdr:clientData/>
  </xdr:twoCellAnchor>
  <xdr:twoCellAnchor>
    <xdr:from>
      <xdr:col>17</xdr:col>
      <xdr:colOff>238125</xdr:colOff>
      <xdr:row>19</xdr:row>
      <xdr:rowOff>38100</xdr:rowOff>
    </xdr:from>
    <xdr:to>
      <xdr:col>19</xdr:col>
      <xdr:colOff>419100</xdr:colOff>
      <xdr:row>21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0601325" y="3114675"/>
          <a:ext cx="1400175" cy="304800"/>
        </a:xfrm>
        <a:prstGeom prst="wedgeRectCallout">
          <a:avLst>
            <a:gd name="adj1" fmla="val -110000"/>
            <a:gd name="adj2" fmla="val -62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matching  no rounding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2"/>
  <sheetViews>
    <sheetView zoomScale="75" zoomScaleNormal="75" workbookViewId="0" topLeftCell="A1">
      <selection activeCell="O7" sqref="O7"/>
    </sheetView>
  </sheetViews>
  <sheetFormatPr defaultColWidth="9.140625" defaultRowHeight="12.75"/>
  <cols>
    <col min="1" max="1" width="3.140625" style="0" customWidth="1"/>
    <col min="2" max="2" width="13.421875" style="0" customWidth="1"/>
    <col min="3" max="3" width="1.421875" style="0" customWidth="1"/>
    <col min="4" max="4" width="2.00390625" style="0" customWidth="1"/>
    <col min="5" max="5" width="1.57421875" style="0" customWidth="1"/>
    <col min="6" max="6" width="4.140625" style="0" customWidth="1"/>
    <col min="7" max="7" width="9.57421875" style="0" customWidth="1"/>
    <col min="8" max="8" width="6.421875" style="0" customWidth="1"/>
    <col min="9" max="9" width="1.7109375" style="0" customWidth="1"/>
    <col min="10" max="10" width="6.421875" style="0" bestFit="1" customWidth="1"/>
    <col min="11" max="11" width="3.7109375" style="0" customWidth="1"/>
    <col min="12" max="12" width="2.7109375" style="0" customWidth="1"/>
    <col min="13" max="13" width="7.7109375" style="0" customWidth="1"/>
    <col min="14" max="14" width="7.57421875" style="0" customWidth="1"/>
    <col min="15" max="15" width="8.57421875" style="0" customWidth="1"/>
    <col min="16" max="16" width="8.28125" style="0" customWidth="1"/>
    <col min="17" max="17" width="2.00390625" style="0" customWidth="1"/>
    <col min="18" max="18" width="1.8515625" style="0" customWidth="1"/>
    <col min="19" max="20" width="11.57421875" style="0" bestFit="1" customWidth="1"/>
    <col min="21" max="21" width="2.00390625" style="0" customWidth="1"/>
    <col min="22" max="22" width="10.57421875" style="0" bestFit="1" customWidth="1"/>
    <col min="23" max="23" width="12.00390625" style="0" customWidth="1"/>
    <col min="24" max="24" width="2.57421875" style="0" customWidth="1"/>
    <col min="25" max="26" width="11.57421875" style="0" bestFit="1" customWidth="1"/>
    <col min="27" max="28" width="10.28125" style="0" bestFit="1" customWidth="1"/>
    <col min="29" max="29" width="11.421875" style="0" customWidth="1"/>
  </cols>
  <sheetData>
    <row r="2" ht="13.5" thickBot="1"/>
    <row r="3" spans="2:31" ht="12.75">
      <c r="B3" s="17"/>
      <c r="C3" s="18"/>
      <c r="D3" s="18"/>
      <c r="E3" s="18"/>
      <c r="F3" s="18"/>
      <c r="G3" s="19" t="s">
        <v>82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0"/>
      <c r="AB3" s="21"/>
      <c r="AC3" s="9"/>
      <c r="AD3" s="9"/>
      <c r="AE3" s="9"/>
    </row>
    <row r="4" spans="2:31" ht="12.75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2"/>
      <c r="AB4" s="21"/>
      <c r="AC4" s="9"/>
      <c r="AD4" s="9"/>
      <c r="AE4" s="9"/>
    </row>
    <row r="5" spans="2:31" ht="12.75">
      <c r="B5" s="2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2"/>
      <c r="AB5" s="21"/>
      <c r="AC5" s="9"/>
      <c r="AD5" s="9"/>
      <c r="AE5" s="9"/>
    </row>
    <row r="6" spans="2:31" ht="18">
      <c r="B6" s="2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6" t="s">
        <v>9</v>
      </c>
      <c r="O6" s="10">
        <v>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2"/>
      <c r="AB6" s="21"/>
      <c r="AC6" s="9"/>
      <c r="AD6" s="9"/>
      <c r="AE6" s="9"/>
    </row>
    <row r="7" spans="2:31" ht="18">
      <c r="B7" s="21"/>
      <c r="C7" s="9"/>
      <c r="D7" s="9"/>
      <c r="E7" s="9"/>
      <c r="F7" s="9"/>
      <c r="G7" s="9"/>
      <c r="H7" s="9"/>
      <c r="I7" s="9"/>
      <c r="J7" s="9"/>
      <c r="K7" s="9"/>
      <c r="L7" s="9"/>
      <c r="M7" s="39"/>
      <c r="N7" s="16"/>
      <c r="O7" s="10"/>
      <c r="P7" s="39"/>
      <c r="Q7" s="9"/>
      <c r="R7" s="9"/>
      <c r="S7" s="9"/>
      <c r="T7" s="9"/>
      <c r="U7" s="9"/>
      <c r="V7" s="9"/>
      <c r="W7" s="9"/>
      <c r="X7" s="9"/>
      <c r="Y7" s="9"/>
      <c r="Z7" s="9"/>
      <c r="AA7" s="22"/>
      <c r="AB7" s="21"/>
      <c r="AC7" s="9"/>
      <c r="AD7" s="9"/>
      <c r="AE7" s="9"/>
    </row>
    <row r="8" spans="2:31" ht="12.75">
      <c r="B8" s="21"/>
      <c r="C8" s="9"/>
      <c r="D8" s="9"/>
      <c r="E8" s="9"/>
      <c r="F8" s="9"/>
      <c r="G8" s="9"/>
      <c r="H8" s="9"/>
      <c r="I8" s="9"/>
      <c r="J8" s="9"/>
      <c r="K8" s="9"/>
      <c r="L8" s="9"/>
      <c r="M8" s="46" t="s">
        <v>81</v>
      </c>
      <c r="N8" s="46"/>
      <c r="O8" s="46" t="s">
        <v>89</v>
      </c>
      <c r="P8" s="46"/>
      <c r="Q8" s="9"/>
      <c r="R8" s="9"/>
      <c r="S8" s="9"/>
      <c r="T8" s="9"/>
      <c r="U8" s="9"/>
      <c r="V8" s="47" t="s">
        <v>90</v>
      </c>
      <c r="W8" s="47"/>
      <c r="X8" s="9"/>
      <c r="Y8" s="47" t="s">
        <v>88</v>
      </c>
      <c r="Z8" s="48"/>
      <c r="AA8" s="22"/>
      <c r="AB8" s="21"/>
      <c r="AC8" s="9"/>
      <c r="AD8" s="9"/>
      <c r="AE8" s="9"/>
    </row>
    <row r="9" spans="2:31" ht="69.75">
      <c r="B9" s="23"/>
      <c r="C9" s="9"/>
      <c r="D9" s="9"/>
      <c r="E9" s="9"/>
      <c r="F9" s="11" t="s">
        <v>75</v>
      </c>
      <c r="G9" s="9" t="s">
        <v>76</v>
      </c>
      <c r="H9" s="9" t="s">
        <v>2</v>
      </c>
      <c r="I9" s="9"/>
      <c r="J9" s="11" t="s">
        <v>77</v>
      </c>
      <c r="K9" s="11" t="s">
        <v>78</v>
      </c>
      <c r="L9" s="9"/>
      <c r="M9" s="11" t="s">
        <v>79</v>
      </c>
      <c r="N9" s="11" t="s">
        <v>80</v>
      </c>
      <c r="O9" s="11" t="s">
        <v>79</v>
      </c>
      <c r="P9" s="11" t="s">
        <v>80</v>
      </c>
      <c r="Q9" s="9"/>
      <c r="R9" s="9"/>
      <c r="S9" s="11" t="s">
        <v>79</v>
      </c>
      <c r="T9" s="11" t="s">
        <v>80</v>
      </c>
      <c r="U9" s="37"/>
      <c r="V9" s="11" t="s">
        <v>79</v>
      </c>
      <c r="W9" s="36" t="s">
        <v>80</v>
      </c>
      <c r="X9" s="37"/>
      <c r="Y9" s="36" t="s">
        <v>79</v>
      </c>
      <c r="Z9" s="36" t="s">
        <v>80</v>
      </c>
      <c r="AA9" s="22"/>
      <c r="AB9" s="21"/>
      <c r="AC9" s="9"/>
      <c r="AD9" s="9"/>
      <c r="AE9" s="9"/>
    </row>
    <row r="10" spans="1:31" ht="13.5" customHeight="1">
      <c r="A10" s="8"/>
      <c r="B10" s="24" t="s">
        <v>83</v>
      </c>
      <c r="C10" s="9"/>
      <c r="D10" s="9"/>
      <c r="E10" s="9"/>
      <c r="F10" s="12">
        <v>5</v>
      </c>
      <c r="G10" s="30">
        <v>1.4562</v>
      </c>
      <c r="H10" s="9">
        <f aca="true" t="shared" si="0" ref="H10:H23">+F10</f>
        <v>5</v>
      </c>
      <c r="I10" s="9"/>
      <c r="J10" s="13">
        <v>4</v>
      </c>
      <c r="K10" s="12">
        <v>3</v>
      </c>
      <c r="L10" s="9"/>
      <c r="M10" s="9">
        <f aca="true" t="shared" si="1" ref="M10:M23">+H10*(1+J10/100)+K10</f>
        <v>8.2</v>
      </c>
      <c r="N10" s="9">
        <f aca="true" t="shared" si="2" ref="N10:N23">ROUNDUP(+H10*(1+J10/100)+K10,0)</f>
        <v>9</v>
      </c>
      <c r="O10" s="14">
        <f aca="true" t="shared" si="3" ref="O10:O23">+H10*$O$6*(1+J10/100)+K10</f>
        <v>8.2</v>
      </c>
      <c r="P10" s="14">
        <f aca="true" t="shared" si="4" ref="P10:P23">ROUNDUP(+H10*$O$6*(1+J10/100)+K10,0)</f>
        <v>9</v>
      </c>
      <c r="Q10" s="9"/>
      <c r="R10" s="9"/>
      <c r="S10" s="15">
        <f aca="true" t="shared" si="5" ref="S10:S23">+O10*G10</f>
        <v>11.940839999999998</v>
      </c>
      <c r="T10" s="15">
        <f aca="true" t="shared" si="6" ref="T10:T23">+P10*G10</f>
        <v>13.105799999999999</v>
      </c>
      <c r="U10" s="37"/>
      <c r="V10" s="15">
        <f>+H10*$O$6*(1+J10/100)*G10</f>
        <v>7.57224</v>
      </c>
      <c r="W10" s="15">
        <f>ROUNDUP(H10*$O$6*(1+J10/100),0)*G10</f>
        <v>8.7372</v>
      </c>
      <c r="X10" s="37"/>
      <c r="Y10" s="15">
        <f>(+H10*$O$6+K10)*G10</f>
        <v>11.6496</v>
      </c>
      <c r="Z10" s="15">
        <f>ROUNDUP((+H10*$O$6+K10),0)*G10</f>
        <v>11.6496</v>
      </c>
      <c r="AA10" s="22"/>
      <c r="AB10" s="21"/>
      <c r="AC10" s="9"/>
      <c r="AD10" s="9"/>
      <c r="AE10" s="9"/>
    </row>
    <row r="11" spans="1:31" ht="13.5" customHeight="1">
      <c r="A11" s="7"/>
      <c r="B11" s="24" t="s">
        <v>84</v>
      </c>
      <c r="C11" s="9"/>
      <c r="D11" s="9"/>
      <c r="E11" s="9"/>
      <c r="F11" s="12">
        <v>1</v>
      </c>
      <c r="G11" s="30">
        <v>0.8541</v>
      </c>
      <c r="H11" s="9">
        <f aca="true" t="shared" si="7" ref="H11:H16">+F11</f>
        <v>1</v>
      </c>
      <c r="I11" s="9"/>
      <c r="J11" s="13">
        <v>0</v>
      </c>
      <c r="K11" s="12">
        <v>0</v>
      </c>
      <c r="L11" s="9"/>
      <c r="M11" s="9">
        <f aca="true" t="shared" si="8" ref="M11:M16">+H11*(1+J11/100)+K11</f>
        <v>1</v>
      </c>
      <c r="N11" s="9">
        <f aca="true" t="shared" si="9" ref="N11:N16">ROUNDUP(+H11*(1+J11/100)+K11,0)</f>
        <v>1</v>
      </c>
      <c r="O11" s="14">
        <f aca="true" t="shared" si="10" ref="O11:O16">+H11*$O$6*(1+J11/100)+K11</f>
        <v>1</v>
      </c>
      <c r="P11" s="14">
        <f aca="true" t="shared" si="11" ref="P11:P16">ROUNDUP(+H11*$O$6*(1+J11/100)+K11,0)</f>
        <v>1</v>
      </c>
      <c r="Q11" s="9"/>
      <c r="R11" s="9"/>
      <c r="S11" s="15">
        <f aca="true" t="shared" si="12" ref="S11:S16">+O11*G11</f>
        <v>0.8541</v>
      </c>
      <c r="T11" s="15">
        <f aca="true" t="shared" si="13" ref="T11:T16">+P11*G11</f>
        <v>0.8541</v>
      </c>
      <c r="U11" s="37"/>
      <c r="V11" s="15">
        <f aca="true" t="shared" si="14" ref="V11:V23">+H11*$O$6*(1+J11/100)*G11</f>
        <v>0.8541</v>
      </c>
      <c r="W11" s="15">
        <f aca="true" t="shared" si="15" ref="W11:W23">ROUNDUP(H11*$O$6*(1+J11/100),0)*G11</f>
        <v>0.8541</v>
      </c>
      <c r="X11" s="37"/>
      <c r="Y11" s="15">
        <f aca="true" t="shared" si="16" ref="Y11:Y23">(+H11*$O$6+K11)*G11</f>
        <v>0.8541</v>
      </c>
      <c r="Z11" s="15">
        <f aca="true" t="shared" si="17" ref="Z11:Z23">ROUNDUP((+H11*$O$6+K11),0)*G11</f>
        <v>0.8541</v>
      </c>
      <c r="AA11" s="22"/>
      <c r="AB11" s="21"/>
      <c r="AC11" s="9"/>
      <c r="AD11" s="9"/>
      <c r="AE11" s="9"/>
    </row>
    <row r="12" spans="1:31" ht="13.5" customHeight="1">
      <c r="A12" s="7"/>
      <c r="B12" s="24" t="s">
        <v>85</v>
      </c>
      <c r="C12" s="9"/>
      <c r="D12" s="9"/>
      <c r="E12" s="9"/>
      <c r="F12" s="12">
        <v>25</v>
      </c>
      <c r="G12" s="30">
        <v>0.4563</v>
      </c>
      <c r="H12" s="9">
        <f t="shared" si="7"/>
        <v>25</v>
      </c>
      <c r="I12" s="9"/>
      <c r="J12" s="13">
        <v>10</v>
      </c>
      <c r="K12" s="12">
        <v>3</v>
      </c>
      <c r="L12" s="9"/>
      <c r="M12" s="9">
        <f t="shared" si="8"/>
        <v>30.500000000000004</v>
      </c>
      <c r="N12" s="9">
        <f t="shared" si="9"/>
        <v>31</v>
      </c>
      <c r="O12" s="14">
        <f t="shared" si="10"/>
        <v>30.500000000000004</v>
      </c>
      <c r="P12" s="14">
        <f t="shared" si="11"/>
        <v>31</v>
      </c>
      <c r="Q12" s="9"/>
      <c r="R12" s="9"/>
      <c r="S12" s="15">
        <f t="shared" si="12"/>
        <v>13.917150000000001</v>
      </c>
      <c r="T12" s="15">
        <f t="shared" si="13"/>
        <v>14.145299999999999</v>
      </c>
      <c r="U12" s="37"/>
      <c r="V12" s="15">
        <f t="shared" si="14"/>
        <v>12.548250000000001</v>
      </c>
      <c r="W12" s="15">
        <f t="shared" si="15"/>
        <v>12.776399999999999</v>
      </c>
      <c r="X12" s="37"/>
      <c r="Y12" s="15">
        <f t="shared" si="16"/>
        <v>12.776399999999999</v>
      </c>
      <c r="Z12" s="15">
        <f t="shared" si="17"/>
        <v>12.776399999999999</v>
      </c>
      <c r="AA12" s="22"/>
      <c r="AB12" s="21"/>
      <c r="AC12" s="9"/>
      <c r="AD12" s="9"/>
      <c r="AE12" s="9"/>
    </row>
    <row r="13" spans="1:31" ht="13.5" customHeight="1">
      <c r="A13" s="7"/>
      <c r="B13" s="24"/>
      <c r="C13" s="9"/>
      <c r="D13" s="9"/>
      <c r="E13" s="9"/>
      <c r="F13" s="12">
        <v>0</v>
      </c>
      <c r="G13" s="30">
        <v>0</v>
      </c>
      <c r="H13" s="9">
        <f t="shared" si="7"/>
        <v>0</v>
      </c>
      <c r="I13" s="9"/>
      <c r="J13" s="13">
        <v>0</v>
      </c>
      <c r="K13" s="12">
        <v>0</v>
      </c>
      <c r="L13" s="9"/>
      <c r="M13" s="9">
        <f t="shared" si="8"/>
        <v>0</v>
      </c>
      <c r="N13" s="9">
        <f t="shared" si="9"/>
        <v>0</v>
      </c>
      <c r="O13" s="14">
        <f t="shared" si="10"/>
        <v>0</v>
      </c>
      <c r="P13" s="14">
        <f t="shared" si="11"/>
        <v>0</v>
      </c>
      <c r="Q13" s="9"/>
      <c r="R13" s="9"/>
      <c r="S13" s="15">
        <f t="shared" si="12"/>
        <v>0</v>
      </c>
      <c r="T13" s="15">
        <f t="shared" si="13"/>
        <v>0</v>
      </c>
      <c r="U13" s="37"/>
      <c r="V13" s="15">
        <f t="shared" si="14"/>
        <v>0</v>
      </c>
      <c r="W13" s="15">
        <f t="shared" si="15"/>
        <v>0</v>
      </c>
      <c r="X13" s="37"/>
      <c r="Y13" s="15">
        <f t="shared" si="16"/>
        <v>0</v>
      </c>
      <c r="Z13" s="15">
        <f t="shared" si="17"/>
        <v>0</v>
      </c>
      <c r="AA13" s="22"/>
      <c r="AB13" s="21"/>
      <c r="AC13" s="9"/>
      <c r="AD13" s="9"/>
      <c r="AE13" s="9"/>
    </row>
    <row r="14" spans="1:31" ht="13.5" customHeight="1">
      <c r="A14" s="7"/>
      <c r="B14" s="24"/>
      <c r="C14" s="9"/>
      <c r="D14" s="9"/>
      <c r="E14" s="9"/>
      <c r="F14" s="12">
        <v>0</v>
      </c>
      <c r="G14" s="30">
        <v>0</v>
      </c>
      <c r="H14" s="9">
        <f t="shared" si="7"/>
        <v>0</v>
      </c>
      <c r="I14" s="9"/>
      <c r="J14" s="13">
        <v>0</v>
      </c>
      <c r="K14" s="12">
        <v>0</v>
      </c>
      <c r="L14" s="9"/>
      <c r="M14" s="9">
        <f t="shared" si="8"/>
        <v>0</v>
      </c>
      <c r="N14" s="9">
        <f t="shared" si="9"/>
        <v>0</v>
      </c>
      <c r="O14" s="14">
        <f t="shared" si="10"/>
        <v>0</v>
      </c>
      <c r="P14" s="14">
        <f t="shared" si="11"/>
        <v>0</v>
      </c>
      <c r="Q14" s="9"/>
      <c r="R14" s="9"/>
      <c r="S14" s="15">
        <f t="shared" si="12"/>
        <v>0</v>
      </c>
      <c r="T14" s="15">
        <f t="shared" si="13"/>
        <v>0</v>
      </c>
      <c r="U14" s="37"/>
      <c r="V14" s="15">
        <f t="shared" si="14"/>
        <v>0</v>
      </c>
      <c r="W14" s="15">
        <f t="shared" si="15"/>
        <v>0</v>
      </c>
      <c r="X14" s="37"/>
      <c r="Y14" s="15">
        <f t="shared" si="16"/>
        <v>0</v>
      </c>
      <c r="Z14" s="15">
        <f t="shared" si="17"/>
        <v>0</v>
      </c>
      <c r="AA14" s="22"/>
      <c r="AB14" s="21"/>
      <c r="AC14" s="9"/>
      <c r="AD14" s="9"/>
      <c r="AE14" s="9"/>
    </row>
    <row r="15" spans="1:31" ht="13.5" customHeight="1">
      <c r="A15" s="7"/>
      <c r="B15" s="24"/>
      <c r="C15" s="9"/>
      <c r="D15" s="9"/>
      <c r="E15" s="9"/>
      <c r="F15" s="12">
        <v>0</v>
      </c>
      <c r="G15" s="30">
        <v>0</v>
      </c>
      <c r="H15" s="9">
        <f t="shared" si="7"/>
        <v>0</v>
      </c>
      <c r="I15" s="9"/>
      <c r="J15" s="13">
        <v>0</v>
      </c>
      <c r="K15" s="12">
        <v>0</v>
      </c>
      <c r="L15" s="9"/>
      <c r="M15" s="9">
        <f t="shared" si="8"/>
        <v>0</v>
      </c>
      <c r="N15" s="9">
        <f t="shared" si="9"/>
        <v>0</v>
      </c>
      <c r="O15" s="14">
        <f t="shared" si="10"/>
        <v>0</v>
      </c>
      <c r="P15" s="14">
        <f t="shared" si="11"/>
        <v>0</v>
      </c>
      <c r="Q15" s="9"/>
      <c r="R15" s="9"/>
      <c r="S15" s="15">
        <f t="shared" si="12"/>
        <v>0</v>
      </c>
      <c r="T15" s="15">
        <f t="shared" si="13"/>
        <v>0</v>
      </c>
      <c r="U15" s="37"/>
      <c r="V15" s="15">
        <f t="shared" si="14"/>
        <v>0</v>
      </c>
      <c r="W15" s="15">
        <f t="shared" si="15"/>
        <v>0</v>
      </c>
      <c r="X15" s="37"/>
      <c r="Y15" s="15">
        <f t="shared" si="16"/>
        <v>0</v>
      </c>
      <c r="Z15" s="15">
        <f t="shared" si="17"/>
        <v>0</v>
      </c>
      <c r="AA15" s="22"/>
      <c r="AB15" s="21"/>
      <c r="AC15" s="9"/>
      <c r="AD15" s="9"/>
      <c r="AE15" s="9"/>
    </row>
    <row r="16" spans="1:31" ht="13.5" customHeight="1">
      <c r="A16" s="7"/>
      <c r="B16" s="24"/>
      <c r="C16" s="9"/>
      <c r="D16" s="9"/>
      <c r="E16" s="9"/>
      <c r="F16" s="12">
        <v>0</v>
      </c>
      <c r="G16" s="30">
        <v>0</v>
      </c>
      <c r="H16" s="9">
        <f t="shared" si="7"/>
        <v>0</v>
      </c>
      <c r="I16" s="9"/>
      <c r="J16" s="13">
        <v>0</v>
      </c>
      <c r="K16" s="12">
        <v>0</v>
      </c>
      <c r="L16" s="9"/>
      <c r="M16" s="9">
        <f t="shared" si="8"/>
        <v>0</v>
      </c>
      <c r="N16" s="9">
        <f t="shared" si="9"/>
        <v>0</v>
      </c>
      <c r="O16" s="14">
        <f t="shared" si="10"/>
        <v>0</v>
      </c>
      <c r="P16" s="14">
        <f t="shared" si="11"/>
        <v>0</v>
      </c>
      <c r="Q16" s="9"/>
      <c r="R16" s="9"/>
      <c r="S16" s="15">
        <f t="shared" si="12"/>
        <v>0</v>
      </c>
      <c r="T16" s="15">
        <f t="shared" si="13"/>
        <v>0</v>
      </c>
      <c r="U16" s="37"/>
      <c r="V16" s="15">
        <f t="shared" si="14"/>
        <v>0</v>
      </c>
      <c r="W16" s="15">
        <f t="shared" si="15"/>
        <v>0</v>
      </c>
      <c r="X16" s="37"/>
      <c r="Y16" s="15">
        <f t="shared" si="16"/>
        <v>0</v>
      </c>
      <c r="Z16" s="15">
        <f t="shared" si="17"/>
        <v>0</v>
      </c>
      <c r="AA16" s="22"/>
      <c r="AB16" s="21"/>
      <c r="AC16" s="9"/>
      <c r="AD16" s="9"/>
      <c r="AE16" s="9"/>
    </row>
    <row r="17" spans="1:31" ht="13.5" customHeight="1">
      <c r="A17" s="7"/>
      <c r="B17" s="24"/>
      <c r="C17" s="9"/>
      <c r="D17" s="9"/>
      <c r="E17" s="9"/>
      <c r="F17" s="12">
        <v>0</v>
      </c>
      <c r="G17" s="30">
        <v>0</v>
      </c>
      <c r="H17" s="9">
        <f t="shared" si="0"/>
        <v>0</v>
      </c>
      <c r="I17" s="9"/>
      <c r="J17" s="13">
        <v>0</v>
      </c>
      <c r="K17" s="12">
        <v>0</v>
      </c>
      <c r="L17" s="9"/>
      <c r="M17" s="9">
        <f t="shared" si="1"/>
        <v>0</v>
      </c>
      <c r="N17" s="9">
        <f t="shared" si="2"/>
        <v>0</v>
      </c>
      <c r="O17" s="14">
        <f t="shared" si="3"/>
        <v>0</v>
      </c>
      <c r="P17" s="14">
        <f t="shared" si="4"/>
        <v>0</v>
      </c>
      <c r="Q17" s="9"/>
      <c r="R17" s="9"/>
      <c r="S17" s="15">
        <f t="shared" si="5"/>
        <v>0</v>
      </c>
      <c r="T17" s="15">
        <f t="shared" si="6"/>
        <v>0</v>
      </c>
      <c r="U17" s="37"/>
      <c r="V17" s="15">
        <f t="shared" si="14"/>
        <v>0</v>
      </c>
      <c r="W17" s="15">
        <f t="shared" si="15"/>
        <v>0</v>
      </c>
      <c r="X17" s="37"/>
      <c r="Y17" s="15">
        <f t="shared" si="16"/>
        <v>0</v>
      </c>
      <c r="Z17" s="15">
        <f t="shared" si="17"/>
        <v>0</v>
      </c>
      <c r="AA17" s="22"/>
      <c r="AB17" s="21"/>
      <c r="AC17" s="9"/>
      <c r="AD17" s="9"/>
      <c r="AE17" s="9"/>
    </row>
    <row r="18" spans="1:31" ht="13.5" customHeight="1">
      <c r="A18" s="7"/>
      <c r="B18" s="24"/>
      <c r="C18" s="9"/>
      <c r="D18" s="9"/>
      <c r="E18" s="9"/>
      <c r="F18" s="12">
        <v>0</v>
      </c>
      <c r="G18" s="30">
        <v>0</v>
      </c>
      <c r="H18" s="9">
        <f t="shared" si="0"/>
        <v>0</v>
      </c>
      <c r="I18" s="9"/>
      <c r="J18" s="13">
        <v>0</v>
      </c>
      <c r="K18" s="12">
        <v>0</v>
      </c>
      <c r="L18" s="9"/>
      <c r="M18" s="9">
        <f t="shared" si="1"/>
        <v>0</v>
      </c>
      <c r="N18" s="9">
        <f t="shared" si="2"/>
        <v>0</v>
      </c>
      <c r="O18" s="14">
        <f t="shared" si="3"/>
        <v>0</v>
      </c>
      <c r="P18" s="14">
        <f t="shared" si="4"/>
        <v>0</v>
      </c>
      <c r="Q18" s="9"/>
      <c r="R18" s="9"/>
      <c r="S18" s="15">
        <f t="shared" si="5"/>
        <v>0</v>
      </c>
      <c r="T18" s="15">
        <f t="shared" si="6"/>
        <v>0</v>
      </c>
      <c r="U18" s="37"/>
      <c r="V18" s="15">
        <f t="shared" si="14"/>
        <v>0</v>
      </c>
      <c r="W18" s="15">
        <f t="shared" si="15"/>
        <v>0</v>
      </c>
      <c r="X18" s="37"/>
      <c r="Y18" s="15">
        <f t="shared" si="16"/>
        <v>0</v>
      </c>
      <c r="Z18" s="15">
        <f t="shared" si="17"/>
        <v>0</v>
      </c>
      <c r="AA18" s="22"/>
      <c r="AB18" s="21"/>
      <c r="AC18" s="9"/>
      <c r="AD18" s="9"/>
      <c r="AE18" s="9"/>
    </row>
    <row r="19" spans="1:31" ht="13.5" customHeight="1">
      <c r="A19" s="7"/>
      <c r="B19" s="24"/>
      <c r="C19" s="9"/>
      <c r="D19" s="9"/>
      <c r="E19" s="9"/>
      <c r="F19" s="12">
        <v>0</v>
      </c>
      <c r="G19" s="30">
        <v>0</v>
      </c>
      <c r="H19" s="9">
        <f t="shared" si="0"/>
        <v>0</v>
      </c>
      <c r="I19" s="9"/>
      <c r="J19" s="13">
        <v>0</v>
      </c>
      <c r="K19" s="12">
        <v>0</v>
      </c>
      <c r="L19" s="9"/>
      <c r="M19" s="9">
        <f t="shared" si="1"/>
        <v>0</v>
      </c>
      <c r="N19" s="9">
        <f t="shared" si="2"/>
        <v>0</v>
      </c>
      <c r="O19" s="14">
        <f t="shared" si="3"/>
        <v>0</v>
      </c>
      <c r="P19" s="14">
        <f t="shared" si="4"/>
        <v>0</v>
      </c>
      <c r="Q19" s="9"/>
      <c r="R19" s="9"/>
      <c r="S19" s="15">
        <f t="shared" si="5"/>
        <v>0</v>
      </c>
      <c r="T19" s="15">
        <f t="shared" si="6"/>
        <v>0</v>
      </c>
      <c r="U19" s="37"/>
      <c r="V19" s="15">
        <f t="shared" si="14"/>
        <v>0</v>
      </c>
      <c r="W19" s="15">
        <f t="shared" si="15"/>
        <v>0</v>
      </c>
      <c r="X19" s="37"/>
      <c r="Y19" s="15">
        <f t="shared" si="16"/>
        <v>0</v>
      </c>
      <c r="Z19" s="15">
        <f t="shared" si="17"/>
        <v>0</v>
      </c>
      <c r="AA19" s="22"/>
      <c r="AB19" s="21"/>
      <c r="AC19" s="9"/>
      <c r="AD19" s="9"/>
      <c r="AE19" s="9"/>
    </row>
    <row r="20" spans="1:31" ht="13.5" customHeight="1">
      <c r="A20" s="7"/>
      <c r="B20" s="24"/>
      <c r="C20" s="9"/>
      <c r="D20" s="9"/>
      <c r="E20" s="9"/>
      <c r="F20" s="12">
        <v>0</v>
      </c>
      <c r="G20" s="30">
        <v>0</v>
      </c>
      <c r="H20" s="9">
        <f t="shared" si="0"/>
        <v>0</v>
      </c>
      <c r="I20" s="9"/>
      <c r="J20" s="13">
        <v>0</v>
      </c>
      <c r="K20" s="12">
        <v>0</v>
      </c>
      <c r="L20" s="9"/>
      <c r="M20" s="9">
        <f t="shared" si="1"/>
        <v>0</v>
      </c>
      <c r="N20" s="9">
        <f t="shared" si="2"/>
        <v>0</v>
      </c>
      <c r="O20" s="14">
        <f t="shared" si="3"/>
        <v>0</v>
      </c>
      <c r="P20" s="14">
        <f t="shared" si="4"/>
        <v>0</v>
      </c>
      <c r="Q20" s="9"/>
      <c r="R20" s="9"/>
      <c r="S20" s="15">
        <f t="shared" si="5"/>
        <v>0</v>
      </c>
      <c r="T20" s="15">
        <f t="shared" si="6"/>
        <v>0</v>
      </c>
      <c r="U20" s="37"/>
      <c r="V20" s="15">
        <f t="shared" si="14"/>
        <v>0</v>
      </c>
      <c r="W20" s="15">
        <f t="shared" si="15"/>
        <v>0</v>
      </c>
      <c r="X20" s="37"/>
      <c r="Y20" s="15">
        <f t="shared" si="16"/>
        <v>0</v>
      </c>
      <c r="Z20" s="15">
        <f t="shared" si="17"/>
        <v>0</v>
      </c>
      <c r="AA20" s="22"/>
      <c r="AB20" s="21"/>
      <c r="AC20" s="9"/>
      <c r="AD20" s="9"/>
      <c r="AE20" s="9"/>
    </row>
    <row r="21" spans="1:31" ht="13.5" customHeight="1">
      <c r="A21" s="7"/>
      <c r="B21" s="24"/>
      <c r="C21" s="9"/>
      <c r="D21" s="9"/>
      <c r="E21" s="9"/>
      <c r="F21" s="12">
        <v>0</v>
      </c>
      <c r="G21" s="30">
        <v>0</v>
      </c>
      <c r="H21" s="9">
        <f t="shared" si="0"/>
        <v>0</v>
      </c>
      <c r="I21" s="9"/>
      <c r="J21" s="13">
        <v>0</v>
      </c>
      <c r="K21" s="12">
        <v>0</v>
      </c>
      <c r="L21" s="9"/>
      <c r="M21" s="9">
        <f t="shared" si="1"/>
        <v>0</v>
      </c>
      <c r="N21" s="9">
        <f t="shared" si="2"/>
        <v>0</v>
      </c>
      <c r="O21" s="14">
        <f t="shared" si="3"/>
        <v>0</v>
      </c>
      <c r="P21" s="14">
        <f t="shared" si="4"/>
        <v>0</v>
      </c>
      <c r="Q21" s="9"/>
      <c r="R21" s="9"/>
      <c r="S21" s="15">
        <f t="shared" si="5"/>
        <v>0</v>
      </c>
      <c r="T21" s="15">
        <f t="shared" si="6"/>
        <v>0</v>
      </c>
      <c r="U21" s="37"/>
      <c r="V21" s="15">
        <f t="shared" si="14"/>
        <v>0</v>
      </c>
      <c r="W21" s="15">
        <f t="shared" si="15"/>
        <v>0</v>
      </c>
      <c r="X21" s="37"/>
      <c r="Y21" s="15">
        <f t="shared" si="16"/>
        <v>0</v>
      </c>
      <c r="Z21" s="15">
        <f t="shared" si="17"/>
        <v>0</v>
      </c>
      <c r="AA21" s="22"/>
      <c r="AB21" s="21"/>
      <c r="AC21" s="9"/>
      <c r="AD21" s="9"/>
      <c r="AE21" s="9"/>
    </row>
    <row r="22" spans="1:31" ht="13.5" customHeight="1">
      <c r="A22" s="7"/>
      <c r="B22" s="24"/>
      <c r="C22" s="9"/>
      <c r="D22" s="9"/>
      <c r="E22" s="9"/>
      <c r="F22" s="12">
        <v>0</v>
      </c>
      <c r="G22" s="30">
        <v>0</v>
      </c>
      <c r="H22" s="9">
        <f t="shared" si="0"/>
        <v>0</v>
      </c>
      <c r="I22" s="9"/>
      <c r="J22" s="13">
        <v>0</v>
      </c>
      <c r="K22" s="12">
        <v>0</v>
      </c>
      <c r="L22" s="9"/>
      <c r="M22" s="9">
        <f t="shared" si="1"/>
        <v>0</v>
      </c>
      <c r="N22" s="9">
        <f t="shared" si="2"/>
        <v>0</v>
      </c>
      <c r="O22" s="14">
        <f t="shared" si="3"/>
        <v>0</v>
      </c>
      <c r="P22" s="14">
        <f t="shared" si="4"/>
        <v>0</v>
      </c>
      <c r="Q22" s="9"/>
      <c r="R22" s="9"/>
      <c r="S22" s="15">
        <f t="shared" si="5"/>
        <v>0</v>
      </c>
      <c r="T22" s="15">
        <f t="shared" si="6"/>
        <v>0</v>
      </c>
      <c r="U22" s="37"/>
      <c r="V22" s="15">
        <f t="shared" si="14"/>
        <v>0</v>
      </c>
      <c r="W22" s="15">
        <f t="shared" si="15"/>
        <v>0</v>
      </c>
      <c r="X22" s="37"/>
      <c r="Y22" s="15">
        <f t="shared" si="16"/>
        <v>0</v>
      </c>
      <c r="Z22" s="15">
        <f t="shared" si="17"/>
        <v>0</v>
      </c>
      <c r="AA22" s="22"/>
      <c r="AB22" s="21"/>
      <c r="AC22" s="9"/>
      <c r="AD22" s="9"/>
      <c r="AE22" s="9"/>
    </row>
    <row r="23" spans="1:31" ht="13.5" customHeight="1">
      <c r="A23" s="7"/>
      <c r="B23" s="24"/>
      <c r="C23" s="9"/>
      <c r="D23" s="9"/>
      <c r="E23" s="9"/>
      <c r="F23" s="12">
        <v>0</v>
      </c>
      <c r="G23" s="30">
        <v>0</v>
      </c>
      <c r="H23" s="9">
        <f t="shared" si="0"/>
        <v>0</v>
      </c>
      <c r="I23" s="9"/>
      <c r="J23" s="13">
        <v>0</v>
      </c>
      <c r="K23" s="12">
        <v>0</v>
      </c>
      <c r="L23" s="9"/>
      <c r="M23" s="9">
        <f t="shared" si="1"/>
        <v>0</v>
      </c>
      <c r="N23" s="9">
        <f t="shared" si="2"/>
        <v>0</v>
      </c>
      <c r="O23" s="14">
        <f t="shared" si="3"/>
        <v>0</v>
      </c>
      <c r="P23" s="14">
        <f t="shared" si="4"/>
        <v>0</v>
      </c>
      <c r="Q23" s="9"/>
      <c r="R23" s="9"/>
      <c r="S23" s="15">
        <f t="shared" si="5"/>
        <v>0</v>
      </c>
      <c r="T23" s="15">
        <f t="shared" si="6"/>
        <v>0</v>
      </c>
      <c r="U23" s="37"/>
      <c r="V23" s="15">
        <f t="shared" si="14"/>
        <v>0</v>
      </c>
      <c r="W23" s="15">
        <f t="shared" si="15"/>
        <v>0</v>
      </c>
      <c r="X23" s="37"/>
      <c r="Y23" s="15">
        <f t="shared" si="16"/>
        <v>0</v>
      </c>
      <c r="Z23" s="15">
        <f t="shared" si="17"/>
        <v>0</v>
      </c>
      <c r="AA23" s="22"/>
      <c r="AB23" s="21"/>
      <c r="AC23" s="9"/>
      <c r="AD23" s="9"/>
      <c r="AE23" s="9"/>
    </row>
    <row r="24" spans="1:31" ht="13.5" customHeight="1">
      <c r="A24" s="7"/>
      <c r="B24" s="24"/>
      <c r="C24" s="9"/>
      <c r="D24" s="9"/>
      <c r="E24" s="9"/>
      <c r="F24" s="12"/>
      <c r="G24" s="30"/>
      <c r="H24" s="9"/>
      <c r="I24" s="9"/>
      <c r="J24" s="13"/>
      <c r="K24" s="12"/>
      <c r="L24" s="9"/>
      <c r="M24" s="9"/>
      <c r="N24" s="9"/>
      <c r="O24" s="14"/>
      <c r="P24" s="14"/>
      <c r="Q24" s="9"/>
      <c r="R24" s="9"/>
      <c r="S24" s="15"/>
      <c r="T24" s="15"/>
      <c r="U24" s="37"/>
      <c r="V24" s="15"/>
      <c r="W24" s="9"/>
      <c r="X24" s="37"/>
      <c r="Y24" s="35"/>
      <c r="Z24" s="9"/>
      <c r="AA24" s="22"/>
      <c r="AB24" s="21"/>
      <c r="AC24" s="9"/>
      <c r="AD24" s="9"/>
      <c r="AE24" s="9"/>
    </row>
    <row r="25" spans="1:31" ht="13.5" customHeight="1">
      <c r="A25" s="7"/>
      <c r="B25" s="24"/>
      <c r="C25" s="9"/>
      <c r="D25" s="9"/>
      <c r="E25" s="9"/>
      <c r="F25" s="12"/>
      <c r="G25" s="30"/>
      <c r="H25" s="9"/>
      <c r="I25" s="9"/>
      <c r="J25" s="13"/>
      <c r="K25" s="12"/>
      <c r="L25" s="9"/>
      <c r="M25" s="9"/>
      <c r="N25" s="9"/>
      <c r="O25" s="14"/>
      <c r="P25" s="14"/>
      <c r="Q25" s="9"/>
      <c r="R25" s="9"/>
      <c r="S25" s="9"/>
      <c r="T25" s="31" t="s">
        <v>86</v>
      </c>
      <c r="U25" s="37"/>
      <c r="V25" s="9"/>
      <c r="W25" s="31" t="s">
        <v>87</v>
      </c>
      <c r="X25" s="37"/>
      <c r="Y25" s="9"/>
      <c r="Z25" s="31" t="s">
        <v>88</v>
      </c>
      <c r="AA25" s="22"/>
      <c r="AB25" s="21"/>
      <c r="AC25" s="9"/>
      <c r="AD25" s="9"/>
      <c r="AE25" s="9"/>
    </row>
    <row r="26" spans="2:31" ht="13.5" customHeight="1">
      <c r="B26" s="21"/>
      <c r="C26" s="9"/>
      <c r="D26" s="9"/>
      <c r="E26" s="9"/>
      <c r="F26" s="9"/>
      <c r="G26" s="9"/>
      <c r="H26" s="9"/>
      <c r="I26" s="9"/>
      <c r="J26" s="12"/>
      <c r="K26" s="12"/>
      <c r="L26" s="9"/>
      <c r="M26" s="9"/>
      <c r="N26" s="9"/>
      <c r="O26" s="9"/>
      <c r="P26" s="9"/>
      <c r="Q26" s="9"/>
      <c r="R26" s="9"/>
      <c r="S26" s="15">
        <f>SUM(S10:S23)/$O$6</f>
        <v>26.71209</v>
      </c>
      <c r="T26" s="32">
        <f>SUM(T10:T23)/$O$6</f>
        <v>28.105199999999996</v>
      </c>
      <c r="U26" s="37"/>
      <c r="V26" s="15">
        <f>SUM(V10:V23)/$O$6</f>
        <v>20.97459</v>
      </c>
      <c r="W26" s="32">
        <f>SUM(W10:W23)/$O$6</f>
        <v>22.3677</v>
      </c>
      <c r="X26" s="37"/>
      <c r="Y26" s="15">
        <f>SUM(Y10:Y23)/$O$6</f>
        <v>25.280099999999997</v>
      </c>
      <c r="Z26" s="32">
        <f>SUM(Z10:Z23)/$O$6</f>
        <v>25.280099999999997</v>
      </c>
      <c r="AA26" s="38"/>
      <c r="AB26" s="33"/>
      <c r="AC26" s="9"/>
      <c r="AD26" s="9"/>
      <c r="AE26" s="9"/>
    </row>
    <row r="27" spans="2:31" ht="13.5" customHeight="1" thickBot="1">
      <c r="B27" s="25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26"/>
      <c r="N27" s="26"/>
      <c r="O27" s="26"/>
      <c r="P27" s="26"/>
      <c r="Q27" s="26"/>
      <c r="R27" s="26"/>
      <c r="S27" s="26"/>
      <c r="T27" s="28"/>
      <c r="U27" s="26"/>
      <c r="V27" s="26"/>
      <c r="W27" s="26"/>
      <c r="X27" s="26"/>
      <c r="Y27" s="26"/>
      <c r="Z27" s="34"/>
      <c r="AA27" s="29"/>
      <c r="AB27" s="33"/>
      <c r="AC27" s="9"/>
      <c r="AD27" s="9"/>
      <c r="AE27" s="9"/>
    </row>
    <row r="28" spans="7:11" ht="12.75">
      <c r="G28" s="4"/>
      <c r="J28" s="5"/>
      <c r="K28" s="5"/>
    </row>
    <row r="29" spans="10:11" ht="12.75">
      <c r="J29" s="5"/>
      <c r="K29" s="5"/>
    </row>
    <row r="30" spans="10:20" ht="12.75">
      <c r="J30" s="5"/>
      <c r="K30" s="5"/>
      <c r="S30" s="1"/>
      <c r="T30" s="1"/>
    </row>
    <row r="31" spans="2:22" ht="12.75">
      <c r="B31" s="24"/>
      <c r="G31" s="30"/>
      <c r="H31" s="9"/>
      <c r="J31" s="13"/>
      <c r="K31" s="5"/>
      <c r="M31" s="9"/>
      <c r="O31" s="2"/>
      <c r="P31" s="2"/>
      <c r="S31" s="1"/>
      <c r="T31" s="1"/>
      <c r="U31" s="1"/>
      <c r="V31" s="1"/>
    </row>
    <row r="32" spans="2:25" ht="12.75">
      <c r="B32" s="24"/>
      <c r="G32" s="30"/>
      <c r="H32" s="9"/>
      <c r="J32" s="5"/>
      <c r="K32" s="5"/>
      <c r="O32" s="2"/>
      <c r="P32" s="2"/>
      <c r="S32" s="1"/>
      <c r="T32" s="1"/>
      <c r="U32" s="1"/>
      <c r="V32" s="1"/>
      <c r="Y32" s="1"/>
    </row>
    <row r="33" spans="2:22" ht="12.75">
      <c r="B33" s="24"/>
      <c r="G33" s="30"/>
      <c r="H33" s="9"/>
      <c r="J33" s="5"/>
      <c r="K33" s="5"/>
      <c r="O33" s="2"/>
      <c r="P33" s="2"/>
      <c r="S33" s="1"/>
      <c r="T33" s="1"/>
      <c r="U33" s="1"/>
      <c r="V33" s="1"/>
    </row>
    <row r="34" spans="10:22" ht="12.75">
      <c r="J34" s="5"/>
      <c r="K34" s="5"/>
      <c r="O34" s="2"/>
      <c r="P34" s="2"/>
      <c r="S34" s="1"/>
      <c r="T34" s="1"/>
      <c r="U34" s="1"/>
      <c r="V34" s="1"/>
    </row>
    <row r="35" spans="10:21" ht="12.75">
      <c r="J35" s="5"/>
      <c r="K35" s="5"/>
      <c r="O35" s="2"/>
      <c r="P35" s="2"/>
      <c r="S35" s="1"/>
      <c r="T35" s="1"/>
      <c r="U35" s="1"/>
    </row>
    <row r="36" spans="10:21" ht="12.75">
      <c r="J36" s="5"/>
      <c r="K36" s="5"/>
      <c r="O36" s="2"/>
      <c r="P36" s="2"/>
      <c r="S36" s="1"/>
      <c r="T36" s="1"/>
      <c r="U36" s="1"/>
    </row>
    <row r="37" spans="10:21" ht="12.75">
      <c r="J37" s="5"/>
      <c r="K37" s="5"/>
      <c r="O37" s="2"/>
      <c r="P37" s="2"/>
      <c r="S37" s="1"/>
      <c r="T37" s="1"/>
      <c r="U37" s="1"/>
    </row>
    <row r="38" spans="10:21" ht="12.75">
      <c r="J38" s="5"/>
      <c r="K38" s="5"/>
      <c r="O38" s="2"/>
      <c r="P38" s="2"/>
      <c r="S38" s="1"/>
      <c r="T38" s="1"/>
      <c r="U38" s="1"/>
    </row>
    <row r="39" spans="10:28" ht="12.75">
      <c r="J39" s="5"/>
      <c r="K39" s="5"/>
      <c r="S39" s="1"/>
      <c r="T39" s="3"/>
      <c r="Y39" s="1"/>
      <c r="Z39" s="1"/>
      <c r="AA39" s="1"/>
      <c r="AB39" s="3"/>
    </row>
    <row r="40" spans="10:11" ht="12.75">
      <c r="J40" s="5"/>
      <c r="K40" s="5"/>
    </row>
    <row r="41" spans="7:11" ht="12.75">
      <c r="G41" s="4"/>
      <c r="J41" s="5"/>
      <c r="K41" s="5"/>
    </row>
    <row r="42" spans="10:11" ht="12.75">
      <c r="J42" s="5"/>
      <c r="K42" s="5"/>
    </row>
    <row r="43" spans="10:20" ht="12.75">
      <c r="J43" s="5"/>
      <c r="K43" s="5"/>
      <c r="S43" s="1"/>
      <c r="T43" s="1"/>
    </row>
    <row r="44" spans="10:22" ht="12.75">
      <c r="J44" s="5"/>
      <c r="K44" s="5"/>
      <c r="O44" s="2"/>
      <c r="P44" s="2"/>
      <c r="S44" s="1"/>
      <c r="T44" s="1"/>
      <c r="U44" s="1"/>
      <c r="V44" s="1"/>
    </row>
    <row r="45" spans="10:22" ht="12.75">
      <c r="J45" s="5"/>
      <c r="K45" s="5"/>
      <c r="O45" s="2"/>
      <c r="P45" s="2"/>
      <c r="S45" s="1"/>
      <c r="T45" s="1"/>
      <c r="U45" s="1"/>
      <c r="V45" s="1"/>
    </row>
    <row r="46" spans="10:22" ht="12.75">
      <c r="J46" s="5"/>
      <c r="K46" s="5"/>
      <c r="O46" s="2"/>
      <c r="P46" s="2"/>
      <c r="S46" s="1"/>
      <c r="T46" s="1"/>
      <c r="U46" s="1"/>
      <c r="V46" s="1"/>
    </row>
    <row r="47" spans="10:22" ht="12.75">
      <c r="J47" s="5"/>
      <c r="K47" s="5"/>
      <c r="O47" s="2"/>
      <c r="P47" s="2"/>
      <c r="S47" s="1"/>
      <c r="T47" s="1"/>
      <c r="U47" s="1"/>
      <c r="V47" s="1"/>
    </row>
    <row r="48" spans="10:21" ht="12.75">
      <c r="J48" s="5"/>
      <c r="K48" s="5"/>
      <c r="O48" s="2"/>
      <c r="P48" s="2"/>
      <c r="S48" s="1"/>
      <c r="T48" s="1"/>
      <c r="U48" s="1"/>
    </row>
    <row r="49" spans="10:21" ht="12.75">
      <c r="J49" s="5"/>
      <c r="K49" s="5"/>
      <c r="O49" s="2"/>
      <c r="P49" s="2"/>
      <c r="S49" s="1"/>
      <c r="T49" s="1"/>
      <c r="U49" s="1"/>
    </row>
    <row r="50" spans="10:21" ht="12.75">
      <c r="J50" s="5"/>
      <c r="K50" s="5"/>
      <c r="O50" s="2"/>
      <c r="P50" s="2"/>
      <c r="S50" s="1"/>
      <c r="T50" s="1"/>
      <c r="U50" s="1"/>
    </row>
    <row r="51" spans="10:21" ht="12.75">
      <c r="J51" s="5"/>
      <c r="K51" s="5"/>
      <c r="O51" s="2"/>
      <c r="P51" s="2"/>
      <c r="S51" s="1"/>
      <c r="T51" s="1"/>
      <c r="U51" s="1"/>
    </row>
    <row r="52" spans="19:28" ht="12.75">
      <c r="S52" s="1"/>
      <c r="T52" s="3"/>
      <c r="Y52" s="1"/>
      <c r="Z52" s="3"/>
      <c r="AA52" s="1"/>
      <c r="AB52" s="3"/>
    </row>
  </sheetData>
  <mergeCells count="4">
    <mergeCell ref="M8:N8"/>
    <mergeCell ref="O8:P8"/>
    <mergeCell ref="V8:W8"/>
    <mergeCell ref="Y8:Z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="73" zoomScaleNormal="73" workbookViewId="0" topLeftCell="B7">
      <selection activeCell="Y11" sqref="Y11:Z11"/>
    </sheetView>
  </sheetViews>
  <sheetFormatPr defaultColWidth="9.140625" defaultRowHeight="12.75"/>
  <cols>
    <col min="1" max="1" width="3.140625" style="0" customWidth="1"/>
    <col min="2" max="2" width="13.421875" style="0" customWidth="1"/>
    <col min="3" max="3" width="1.421875" style="0" customWidth="1"/>
    <col min="4" max="4" width="2.00390625" style="0" customWidth="1"/>
    <col min="5" max="5" width="1.57421875" style="0" customWidth="1"/>
    <col min="6" max="6" width="4.140625" style="0" customWidth="1"/>
    <col min="7" max="7" width="9.57421875" style="0" customWidth="1"/>
    <col min="8" max="8" width="6.421875" style="0" customWidth="1"/>
    <col min="9" max="9" width="1.7109375" style="0" customWidth="1"/>
    <col min="10" max="10" width="6.421875" style="0" bestFit="1" customWidth="1"/>
    <col min="11" max="11" width="3.7109375" style="0" customWidth="1"/>
    <col min="12" max="12" width="2.7109375" style="0" customWidth="1"/>
    <col min="13" max="13" width="7.7109375" style="0" customWidth="1"/>
    <col min="14" max="14" width="7.57421875" style="0" customWidth="1"/>
    <col min="15" max="15" width="8.57421875" style="0" customWidth="1"/>
    <col min="16" max="16" width="8.28125" style="0" customWidth="1"/>
    <col min="17" max="17" width="2.00390625" style="0" customWidth="1"/>
    <col min="18" max="18" width="1.8515625" style="0" customWidth="1"/>
    <col min="19" max="20" width="12.7109375" style="0" customWidth="1"/>
    <col min="21" max="21" width="1.28515625" style="0" customWidth="1"/>
    <col min="22" max="23" width="12.7109375" style="0" customWidth="1"/>
    <col min="24" max="24" width="1.57421875" style="0" customWidth="1"/>
    <col min="25" max="26" width="12.7109375" style="0" customWidth="1"/>
    <col min="27" max="28" width="10.28125" style="0" bestFit="1" customWidth="1"/>
    <col min="29" max="29" width="11.421875" style="0" customWidth="1"/>
  </cols>
  <sheetData>
    <row r="2" ht="12.75">
      <c r="B2" t="s">
        <v>94</v>
      </c>
    </row>
    <row r="3" ht="12.75">
      <c r="B3" t="s">
        <v>92</v>
      </c>
    </row>
    <row r="4" ht="12.75">
      <c r="B4" t="s">
        <v>93</v>
      </c>
    </row>
    <row r="5" ht="13.5" thickBot="1"/>
    <row r="6" spans="2:31" ht="12.75">
      <c r="B6" s="17"/>
      <c r="C6" s="18"/>
      <c r="D6" s="18"/>
      <c r="E6" s="18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0"/>
      <c r="AB6" s="21"/>
      <c r="AC6" s="9"/>
      <c r="AD6" s="9"/>
      <c r="AE6" s="9"/>
    </row>
    <row r="7" spans="2:31" ht="12.75">
      <c r="B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2"/>
      <c r="AB7" s="21"/>
      <c r="AC7" s="9"/>
      <c r="AD7" s="9"/>
      <c r="AE7" s="9"/>
    </row>
    <row r="8" spans="2:31" ht="12.75">
      <c r="B8" s="2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2"/>
      <c r="AB8" s="21"/>
      <c r="AC8" s="9"/>
      <c r="AD8" s="9"/>
      <c r="AE8" s="9"/>
    </row>
    <row r="9" spans="2:31" ht="18">
      <c r="B9" s="2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6" t="s">
        <v>9</v>
      </c>
      <c r="O9" s="10">
        <v>450</v>
      </c>
      <c r="P9" s="9"/>
      <c r="Q9" s="9"/>
      <c r="R9" s="9"/>
      <c r="S9" s="9"/>
      <c r="T9" s="9"/>
      <c r="U9" s="9"/>
      <c r="V9" s="41">
        <v>1</v>
      </c>
      <c r="W9" s="9"/>
      <c r="X9" s="9"/>
      <c r="Y9" s="9"/>
      <c r="Z9" s="9"/>
      <c r="AA9" s="22"/>
      <c r="AB9" s="21"/>
      <c r="AC9" s="9"/>
      <c r="AD9" s="9"/>
      <c r="AE9" s="9"/>
    </row>
    <row r="10" spans="2:31" ht="18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39"/>
      <c r="N10" s="16"/>
      <c r="O10" s="10"/>
      <c r="P10" s="39"/>
      <c r="Q10" s="9"/>
      <c r="R10" s="9"/>
      <c r="S10" s="9"/>
      <c r="T10" s="9"/>
      <c r="U10" s="9"/>
      <c r="V10" s="9"/>
      <c r="W10" s="9"/>
      <c r="X10" s="9"/>
      <c r="Y10" s="9"/>
      <c r="Z10" s="9"/>
      <c r="AA10" s="22"/>
      <c r="AB10" s="21"/>
      <c r="AC10" s="9"/>
      <c r="AD10" s="9"/>
      <c r="AE10" s="9"/>
    </row>
    <row r="11" spans="2:31" ht="12.75">
      <c r="B11" s="21"/>
      <c r="C11" s="9"/>
      <c r="D11" s="9"/>
      <c r="E11" s="9"/>
      <c r="F11" s="9"/>
      <c r="G11" s="9"/>
      <c r="H11" s="9"/>
      <c r="I11" s="9"/>
      <c r="J11" s="9"/>
      <c r="K11" s="9"/>
      <c r="L11" s="9"/>
      <c r="M11" s="46" t="s">
        <v>81</v>
      </c>
      <c r="N11" s="46"/>
      <c r="O11" s="46" t="s">
        <v>89</v>
      </c>
      <c r="P11" s="46"/>
      <c r="Q11" s="9"/>
      <c r="R11" s="9"/>
      <c r="S11" s="46"/>
      <c r="T11" s="49"/>
      <c r="U11" s="9"/>
      <c r="V11" s="47"/>
      <c r="W11" s="47"/>
      <c r="X11" s="9"/>
      <c r="Y11" s="47"/>
      <c r="Z11" s="48"/>
      <c r="AA11" s="22"/>
      <c r="AB11" s="21"/>
      <c r="AC11" s="9"/>
      <c r="AD11" s="9"/>
      <c r="AE11" s="9"/>
    </row>
    <row r="12" spans="2:31" ht="86.25">
      <c r="B12" s="42" t="s">
        <v>91</v>
      </c>
      <c r="C12" s="39"/>
      <c r="D12" s="39"/>
      <c r="E12" s="39"/>
      <c r="F12" s="43" t="s">
        <v>75</v>
      </c>
      <c r="G12" s="39" t="s">
        <v>76</v>
      </c>
      <c r="H12" s="39" t="s">
        <v>2</v>
      </c>
      <c r="I12" s="39"/>
      <c r="J12" s="43" t="s">
        <v>77</v>
      </c>
      <c r="K12" s="43" t="s">
        <v>78</v>
      </c>
      <c r="L12" s="39"/>
      <c r="M12" s="43" t="s">
        <v>79</v>
      </c>
      <c r="N12" s="43" t="s">
        <v>80</v>
      </c>
      <c r="O12" s="43" t="s">
        <v>79</v>
      </c>
      <c r="P12" s="43" t="s">
        <v>80</v>
      </c>
      <c r="Q12" s="39"/>
      <c r="R12" s="39"/>
      <c r="S12" s="43" t="s">
        <v>79</v>
      </c>
      <c r="T12" s="43" t="s">
        <v>80</v>
      </c>
      <c r="U12" s="44"/>
      <c r="V12" s="43" t="s">
        <v>79</v>
      </c>
      <c r="W12" s="45" t="s">
        <v>80</v>
      </c>
      <c r="X12" s="44"/>
      <c r="Y12" s="45" t="s">
        <v>79</v>
      </c>
      <c r="Z12" s="45" t="s">
        <v>80</v>
      </c>
      <c r="AA12" s="22"/>
      <c r="AB12" s="21"/>
      <c r="AC12" s="9"/>
      <c r="AD12" s="9"/>
      <c r="AE12" s="9"/>
    </row>
    <row r="13" spans="1:31" ht="13.5" customHeight="1">
      <c r="A13" s="8"/>
      <c r="B13" s="40" t="s">
        <v>83</v>
      </c>
      <c r="C13" s="9"/>
      <c r="D13" s="9"/>
      <c r="E13" s="9"/>
      <c r="F13" s="12">
        <v>5</v>
      </c>
      <c r="G13" s="30">
        <v>1.4562</v>
      </c>
      <c r="H13" s="9">
        <f aca="true" t="shared" si="0" ref="H13:H26">+F13</f>
        <v>5</v>
      </c>
      <c r="I13" s="9"/>
      <c r="J13" s="13">
        <v>4</v>
      </c>
      <c r="K13" s="12">
        <v>3</v>
      </c>
      <c r="L13" s="9"/>
      <c r="M13" s="9">
        <f aca="true" t="shared" si="1" ref="M13:M26">+H13*(1+J13/100)+K13</f>
        <v>8.2</v>
      </c>
      <c r="N13" s="9">
        <f aca="true" t="shared" si="2" ref="N13:N26">ROUNDUP(+H13*(1+J13/100)+K13,0)</f>
        <v>9</v>
      </c>
      <c r="O13" s="14">
        <f aca="true" t="shared" si="3" ref="O13:O26">+H13*$O$9*(1+J13/100)+K13</f>
        <v>2343</v>
      </c>
      <c r="P13" s="14">
        <f aca="true" t="shared" si="4" ref="P13:P26">ROUNDUP(+H13*$O$9*(1+J13/100)+K13,0)</f>
        <v>2343</v>
      </c>
      <c r="Q13" s="9"/>
      <c r="R13" s="9"/>
      <c r="S13" s="15">
        <f aca="true" t="shared" si="5" ref="S13:S26">+O13*G13</f>
        <v>3411.8766</v>
      </c>
      <c r="T13" s="15">
        <f aca="true" t="shared" si="6" ref="T13:T26">+P13*G13</f>
        <v>3411.8766</v>
      </c>
      <c r="U13" s="37"/>
      <c r="V13" s="15">
        <f>+H13*$V$9*(1+J13/100)*G13</f>
        <v>7.57224</v>
      </c>
      <c r="W13" s="15">
        <f>ROUNDUP(H13*$V$9*(1+J13/100),0)*G13</f>
        <v>8.7372</v>
      </c>
      <c r="X13" s="37"/>
      <c r="Y13" s="15">
        <f aca="true" t="shared" si="7" ref="Y13:Y26">(+H13*$O$9+K13)*G13</f>
        <v>3280.8186</v>
      </c>
      <c r="Z13" s="15">
        <f aca="true" t="shared" si="8" ref="Z13:Z26">ROUNDUP((+H13*$O$9+K13),0)*G13</f>
        <v>3280.8186</v>
      </c>
      <c r="AA13" s="22"/>
      <c r="AB13" s="21"/>
      <c r="AC13" s="9"/>
      <c r="AD13" s="9"/>
      <c r="AE13" s="9"/>
    </row>
    <row r="14" spans="1:31" ht="13.5" customHeight="1">
      <c r="A14" s="7"/>
      <c r="B14" s="40" t="s">
        <v>84</v>
      </c>
      <c r="C14" s="9"/>
      <c r="D14" s="9"/>
      <c r="E14" s="9"/>
      <c r="F14" s="12">
        <v>1</v>
      </c>
      <c r="G14" s="30">
        <v>0.8541</v>
      </c>
      <c r="H14" s="9">
        <f t="shared" si="0"/>
        <v>1</v>
      </c>
      <c r="I14" s="9"/>
      <c r="J14" s="13">
        <v>0</v>
      </c>
      <c r="K14" s="12">
        <v>0</v>
      </c>
      <c r="L14" s="9"/>
      <c r="M14" s="9">
        <f t="shared" si="1"/>
        <v>1</v>
      </c>
      <c r="N14" s="9">
        <f t="shared" si="2"/>
        <v>1</v>
      </c>
      <c r="O14" s="14">
        <f t="shared" si="3"/>
        <v>450</v>
      </c>
      <c r="P14" s="14">
        <f t="shared" si="4"/>
        <v>450</v>
      </c>
      <c r="Q14" s="9"/>
      <c r="R14" s="9"/>
      <c r="S14" s="15">
        <f t="shared" si="5"/>
        <v>384.34499999999997</v>
      </c>
      <c r="T14" s="15">
        <f t="shared" si="6"/>
        <v>384.34499999999997</v>
      </c>
      <c r="U14" s="37"/>
      <c r="V14" s="15">
        <f>+H14*$V$9*(1+J14/100)*G14</f>
        <v>0.8541</v>
      </c>
      <c r="W14" s="15">
        <f>ROUNDUP(H14*$V$9*(1+J14/100),0)*G14</f>
        <v>0.8541</v>
      </c>
      <c r="X14" s="37"/>
      <c r="Y14" s="15">
        <f t="shared" si="7"/>
        <v>384.34499999999997</v>
      </c>
      <c r="Z14" s="15">
        <f t="shared" si="8"/>
        <v>384.34499999999997</v>
      </c>
      <c r="AA14" s="22"/>
      <c r="AB14" s="21"/>
      <c r="AC14" s="9"/>
      <c r="AD14" s="9"/>
      <c r="AE14" s="9"/>
    </row>
    <row r="15" spans="1:31" ht="13.5" customHeight="1">
      <c r="A15" s="7"/>
      <c r="B15" s="40" t="s">
        <v>85</v>
      </c>
      <c r="C15" s="9"/>
      <c r="D15" s="9"/>
      <c r="E15" s="9"/>
      <c r="F15" s="12">
        <v>25</v>
      </c>
      <c r="G15" s="30">
        <v>0.4563</v>
      </c>
      <c r="H15" s="9">
        <f t="shared" si="0"/>
        <v>25</v>
      </c>
      <c r="I15" s="9"/>
      <c r="J15" s="13">
        <v>10</v>
      </c>
      <c r="K15" s="12">
        <v>3</v>
      </c>
      <c r="L15" s="9"/>
      <c r="M15" s="9">
        <f t="shared" si="1"/>
        <v>30.500000000000004</v>
      </c>
      <c r="N15" s="9">
        <f t="shared" si="2"/>
        <v>31</v>
      </c>
      <c r="O15" s="14">
        <f t="shared" si="3"/>
        <v>12378.000000000002</v>
      </c>
      <c r="P15" s="14">
        <f t="shared" si="4"/>
        <v>12378</v>
      </c>
      <c r="Q15" s="9"/>
      <c r="R15" s="9"/>
      <c r="S15" s="15">
        <f t="shared" si="5"/>
        <v>5648.081400000001</v>
      </c>
      <c r="T15" s="15">
        <f t="shared" si="6"/>
        <v>5648.0814</v>
      </c>
      <c r="U15" s="37"/>
      <c r="V15" s="15">
        <f>+H15*$V$9*(1+J15/100)*G15</f>
        <v>12.548250000000001</v>
      </c>
      <c r="W15" s="15">
        <f>ROUNDUP(H15*$V$9*(1+J15/100),0)*G15</f>
        <v>12.776399999999999</v>
      </c>
      <c r="X15" s="37"/>
      <c r="Y15" s="15">
        <f t="shared" si="7"/>
        <v>5134.7438999999995</v>
      </c>
      <c r="Z15" s="15">
        <f t="shared" si="8"/>
        <v>5134.7438999999995</v>
      </c>
      <c r="AA15" s="22"/>
      <c r="AB15" s="21"/>
      <c r="AC15" s="9"/>
      <c r="AD15" s="9"/>
      <c r="AE15" s="9"/>
    </row>
    <row r="16" spans="1:31" ht="13.5" customHeight="1">
      <c r="A16" s="7"/>
      <c r="B16" s="40"/>
      <c r="C16" s="9"/>
      <c r="D16" s="9"/>
      <c r="E16" s="9"/>
      <c r="F16" s="12">
        <v>0</v>
      </c>
      <c r="G16" s="30">
        <v>0</v>
      </c>
      <c r="H16" s="9">
        <f t="shared" si="0"/>
        <v>0</v>
      </c>
      <c r="I16" s="9"/>
      <c r="J16" s="13">
        <v>0</v>
      </c>
      <c r="K16" s="12">
        <v>0</v>
      </c>
      <c r="L16" s="9"/>
      <c r="M16" s="9">
        <f t="shared" si="1"/>
        <v>0</v>
      </c>
      <c r="N16" s="9">
        <f t="shared" si="2"/>
        <v>0</v>
      </c>
      <c r="O16" s="14">
        <f t="shared" si="3"/>
        <v>0</v>
      </c>
      <c r="P16" s="14">
        <f t="shared" si="4"/>
        <v>0</v>
      </c>
      <c r="Q16" s="9"/>
      <c r="R16" s="9"/>
      <c r="S16" s="15">
        <f t="shared" si="5"/>
        <v>0</v>
      </c>
      <c r="T16" s="15">
        <f t="shared" si="6"/>
        <v>0</v>
      </c>
      <c r="U16" s="37"/>
      <c r="V16" s="15">
        <f aca="true" t="shared" si="9" ref="V16:V26">+H16*$V$9*(1+J16/100)*G16</f>
        <v>0</v>
      </c>
      <c r="W16" s="15">
        <f aca="true" t="shared" si="10" ref="W16:W26">ROUNDUP(H16*$V$9*(1+J16/100),0)*G16</f>
        <v>0</v>
      </c>
      <c r="X16" s="37"/>
      <c r="Y16" s="15">
        <f t="shared" si="7"/>
        <v>0</v>
      </c>
      <c r="Z16" s="15">
        <f t="shared" si="8"/>
        <v>0</v>
      </c>
      <c r="AA16" s="22"/>
      <c r="AB16" s="21"/>
      <c r="AC16" s="9"/>
      <c r="AD16" s="9"/>
      <c r="AE16" s="9"/>
    </row>
    <row r="17" spans="1:31" ht="13.5" customHeight="1">
      <c r="A17" s="7"/>
      <c r="B17" s="40"/>
      <c r="C17" s="9"/>
      <c r="D17" s="9"/>
      <c r="E17" s="9"/>
      <c r="F17" s="12">
        <v>0</v>
      </c>
      <c r="G17" s="30">
        <v>0</v>
      </c>
      <c r="H17" s="9">
        <f t="shared" si="0"/>
        <v>0</v>
      </c>
      <c r="I17" s="9"/>
      <c r="J17" s="13">
        <v>0</v>
      </c>
      <c r="K17" s="12">
        <v>0</v>
      </c>
      <c r="L17" s="9"/>
      <c r="M17" s="9">
        <f t="shared" si="1"/>
        <v>0</v>
      </c>
      <c r="N17" s="9">
        <f t="shared" si="2"/>
        <v>0</v>
      </c>
      <c r="O17" s="14">
        <f t="shared" si="3"/>
        <v>0</v>
      </c>
      <c r="P17" s="14">
        <f t="shared" si="4"/>
        <v>0</v>
      </c>
      <c r="Q17" s="9"/>
      <c r="R17" s="9"/>
      <c r="S17" s="15">
        <f t="shared" si="5"/>
        <v>0</v>
      </c>
      <c r="T17" s="15">
        <f t="shared" si="6"/>
        <v>0</v>
      </c>
      <c r="U17" s="37"/>
      <c r="V17" s="15">
        <f t="shared" si="9"/>
        <v>0</v>
      </c>
      <c r="W17" s="15">
        <f t="shared" si="10"/>
        <v>0</v>
      </c>
      <c r="X17" s="37"/>
      <c r="Y17" s="15">
        <f t="shared" si="7"/>
        <v>0</v>
      </c>
      <c r="Z17" s="15">
        <f t="shared" si="8"/>
        <v>0</v>
      </c>
      <c r="AA17" s="22"/>
      <c r="AB17" s="21"/>
      <c r="AC17" s="9"/>
      <c r="AD17" s="9"/>
      <c r="AE17" s="9"/>
    </row>
    <row r="18" spans="1:31" ht="13.5" customHeight="1">
      <c r="A18" s="7"/>
      <c r="B18" s="40"/>
      <c r="C18" s="9"/>
      <c r="D18" s="9"/>
      <c r="E18" s="9"/>
      <c r="F18" s="12">
        <v>0</v>
      </c>
      <c r="G18" s="30">
        <v>0</v>
      </c>
      <c r="H18" s="9">
        <f t="shared" si="0"/>
        <v>0</v>
      </c>
      <c r="I18" s="9"/>
      <c r="J18" s="13">
        <v>0</v>
      </c>
      <c r="K18" s="12">
        <v>0</v>
      </c>
      <c r="L18" s="9"/>
      <c r="M18" s="9">
        <f t="shared" si="1"/>
        <v>0</v>
      </c>
      <c r="N18" s="9">
        <f t="shared" si="2"/>
        <v>0</v>
      </c>
      <c r="O18" s="14">
        <f t="shared" si="3"/>
        <v>0</v>
      </c>
      <c r="P18" s="14">
        <f t="shared" si="4"/>
        <v>0</v>
      </c>
      <c r="Q18" s="9"/>
      <c r="R18" s="9"/>
      <c r="S18" s="15">
        <f t="shared" si="5"/>
        <v>0</v>
      </c>
      <c r="T18" s="15">
        <f t="shared" si="6"/>
        <v>0</v>
      </c>
      <c r="U18" s="37"/>
      <c r="V18" s="15">
        <f t="shared" si="9"/>
        <v>0</v>
      </c>
      <c r="W18" s="15">
        <f t="shared" si="10"/>
        <v>0</v>
      </c>
      <c r="X18" s="37"/>
      <c r="Y18" s="15">
        <f t="shared" si="7"/>
        <v>0</v>
      </c>
      <c r="Z18" s="15">
        <f t="shared" si="8"/>
        <v>0</v>
      </c>
      <c r="AA18" s="22"/>
      <c r="AB18" s="21"/>
      <c r="AC18" s="9"/>
      <c r="AD18" s="9"/>
      <c r="AE18" s="9"/>
    </row>
    <row r="19" spans="1:31" ht="13.5" customHeight="1">
      <c r="A19" s="7"/>
      <c r="B19" s="40"/>
      <c r="C19" s="9"/>
      <c r="D19" s="9"/>
      <c r="E19" s="9"/>
      <c r="F19" s="12">
        <v>0</v>
      </c>
      <c r="G19" s="30">
        <v>0</v>
      </c>
      <c r="H19" s="9">
        <f t="shared" si="0"/>
        <v>0</v>
      </c>
      <c r="I19" s="9"/>
      <c r="J19" s="13">
        <v>0</v>
      </c>
      <c r="K19" s="12">
        <v>0</v>
      </c>
      <c r="L19" s="9"/>
      <c r="M19" s="9">
        <f t="shared" si="1"/>
        <v>0</v>
      </c>
      <c r="N19" s="9">
        <f t="shared" si="2"/>
        <v>0</v>
      </c>
      <c r="O19" s="14">
        <f t="shared" si="3"/>
        <v>0</v>
      </c>
      <c r="P19" s="14">
        <f t="shared" si="4"/>
        <v>0</v>
      </c>
      <c r="Q19" s="9"/>
      <c r="R19" s="9"/>
      <c r="S19" s="15">
        <f t="shared" si="5"/>
        <v>0</v>
      </c>
      <c r="T19" s="15">
        <f t="shared" si="6"/>
        <v>0</v>
      </c>
      <c r="U19" s="37"/>
      <c r="V19" s="15">
        <f t="shared" si="9"/>
        <v>0</v>
      </c>
      <c r="W19" s="15">
        <f t="shared" si="10"/>
        <v>0</v>
      </c>
      <c r="X19" s="37"/>
      <c r="Y19" s="15">
        <f t="shared" si="7"/>
        <v>0</v>
      </c>
      <c r="Z19" s="15">
        <f t="shared" si="8"/>
        <v>0</v>
      </c>
      <c r="AA19" s="22"/>
      <c r="AB19" s="21"/>
      <c r="AC19" s="9"/>
      <c r="AD19" s="9"/>
      <c r="AE19" s="9"/>
    </row>
    <row r="20" spans="1:31" ht="13.5" customHeight="1">
      <c r="A20" s="7"/>
      <c r="B20" s="40"/>
      <c r="C20" s="9"/>
      <c r="D20" s="9"/>
      <c r="E20" s="9"/>
      <c r="F20" s="12">
        <v>0</v>
      </c>
      <c r="G20" s="30">
        <v>0</v>
      </c>
      <c r="H20" s="9">
        <f t="shared" si="0"/>
        <v>0</v>
      </c>
      <c r="I20" s="9"/>
      <c r="J20" s="13">
        <v>0</v>
      </c>
      <c r="K20" s="12">
        <v>0</v>
      </c>
      <c r="L20" s="9"/>
      <c r="M20" s="9">
        <f t="shared" si="1"/>
        <v>0</v>
      </c>
      <c r="N20" s="9">
        <f t="shared" si="2"/>
        <v>0</v>
      </c>
      <c r="O20" s="14">
        <f t="shared" si="3"/>
        <v>0</v>
      </c>
      <c r="P20" s="14">
        <f t="shared" si="4"/>
        <v>0</v>
      </c>
      <c r="Q20" s="9"/>
      <c r="R20" s="9"/>
      <c r="S20" s="15">
        <f t="shared" si="5"/>
        <v>0</v>
      </c>
      <c r="T20" s="15">
        <f t="shared" si="6"/>
        <v>0</v>
      </c>
      <c r="U20" s="37"/>
      <c r="V20" s="15">
        <f t="shared" si="9"/>
        <v>0</v>
      </c>
      <c r="W20" s="15">
        <f t="shared" si="10"/>
        <v>0</v>
      </c>
      <c r="X20" s="37"/>
      <c r="Y20" s="15">
        <f t="shared" si="7"/>
        <v>0</v>
      </c>
      <c r="Z20" s="15">
        <f t="shared" si="8"/>
        <v>0</v>
      </c>
      <c r="AA20" s="22"/>
      <c r="AB20" s="21"/>
      <c r="AC20" s="9"/>
      <c r="AD20" s="9"/>
      <c r="AE20" s="9"/>
    </row>
    <row r="21" spans="1:31" ht="13.5" customHeight="1">
      <c r="A21" s="7"/>
      <c r="B21" s="40"/>
      <c r="C21" s="9"/>
      <c r="D21" s="9"/>
      <c r="E21" s="9"/>
      <c r="F21" s="12">
        <v>0</v>
      </c>
      <c r="G21" s="30">
        <v>0</v>
      </c>
      <c r="H21" s="9">
        <f t="shared" si="0"/>
        <v>0</v>
      </c>
      <c r="I21" s="9"/>
      <c r="J21" s="13">
        <v>0</v>
      </c>
      <c r="K21" s="12">
        <v>0</v>
      </c>
      <c r="L21" s="9"/>
      <c r="M21" s="9">
        <f t="shared" si="1"/>
        <v>0</v>
      </c>
      <c r="N21" s="9">
        <f t="shared" si="2"/>
        <v>0</v>
      </c>
      <c r="O21" s="14">
        <f t="shared" si="3"/>
        <v>0</v>
      </c>
      <c r="P21" s="14">
        <f t="shared" si="4"/>
        <v>0</v>
      </c>
      <c r="Q21" s="9"/>
      <c r="R21" s="9"/>
      <c r="S21" s="15">
        <f t="shared" si="5"/>
        <v>0</v>
      </c>
      <c r="T21" s="15">
        <f t="shared" si="6"/>
        <v>0</v>
      </c>
      <c r="U21" s="37"/>
      <c r="V21" s="15">
        <f t="shared" si="9"/>
        <v>0</v>
      </c>
      <c r="W21" s="15">
        <f t="shared" si="10"/>
        <v>0</v>
      </c>
      <c r="X21" s="37"/>
      <c r="Y21" s="15">
        <f t="shared" si="7"/>
        <v>0</v>
      </c>
      <c r="Z21" s="15">
        <f t="shared" si="8"/>
        <v>0</v>
      </c>
      <c r="AA21" s="22"/>
      <c r="AB21" s="21"/>
      <c r="AC21" s="9"/>
      <c r="AD21" s="9"/>
      <c r="AE21" s="9"/>
    </row>
    <row r="22" spans="1:31" ht="13.5" customHeight="1">
      <c r="A22" s="7"/>
      <c r="B22" s="40"/>
      <c r="C22" s="9"/>
      <c r="D22" s="9"/>
      <c r="E22" s="9"/>
      <c r="F22" s="12">
        <v>0</v>
      </c>
      <c r="G22" s="30">
        <v>0</v>
      </c>
      <c r="H22" s="9">
        <f t="shared" si="0"/>
        <v>0</v>
      </c>
      <c r="I22" s="9"/>
      <c r="J22" s="13">
        <v>0</v>
      </c>
      <c r="K22" s="12">
        <v>0</v>
      </c>
      <c r="L22" s="9"/>
      <c r="M22" s="9">
        <f t="shared" si="1"/>
        <v>0</v>
      </c>
      <c r="N22" s="9">
        <f t="shared" si="2"/>
        <v>0</v>
      </c>
      <c r="O22" s="14">
        <f t="shared" si="3"/>
        <v>0</v>
      </c>
      <c r="P22" s="14">
        <f t="shared" si="4"/>
        <v>0</v>
      </c>
      <c r="Q22" s="9"/>
      <c r="R22" s="9"/>
      <c r="S22" s="15">
        <f t="shared" si="5"/>
        <v>0</v>
      </c>
      <c r="T22" s="15">
        <f t="shared" si="6"/>
        <v>0</v>
      </c>
      <c r="U22" s="37"/>
      <c r="V22" s="15">
        <f t="shared" si="9"/>
        <v>0</v>
      </c>
      <c r="W22" s="15">
        <f t="shared" si="10"/>
        <v>0</v>
      </c>
      <c r="X22" s="37"/>
      <c r="Y22" s="15">
        <f t="shared" si="7"/>
        <v>0</v>
      </c>
      <c r="Z22" s="15">
        <f t="shared" si="8"/>
        <v>0</v>
      </c>
      <c r="AA22" s="22"/>
      <c r="AB22" s="21"/>
      <c r="AC22" s="9"/>
      <c r="AD22" s="9"/>
      <c r="AE22" s="9"/>
    </row>
    <row r="23" spans="1:31" ht="13.5" customHeight="1">
      <c r="A23" s="7"/>
      <c r="B23" s="40"/>
      <c r="C23" s="9"/>
      <c r="D23" s="9"/>
      <c r="E23" s="9"/>
      <c r="F23" s="12">
        <v>0</v>
      </c>
      <c r="G23" s="30">
        <v>0</v>
      </c>
      <c r="H23" s="9">
        <f t="shared" si="0"/>
        <v>0</v>
      </c>
      <c r="I23" s="9"/>
      <c r="J23" s="13">
        <v>0</v>
      </c>
      <c r="K23" s="12">
        <v>0</v>
      </c>
      <c r="L23" s="9"/>
      <c r="M23" s="9">
        <f t="shared" si="1"/>
        <v>0</v>
      </c>
      <c r="N23" s="9">
        <f t="shared" si="2"/>
        <v>0</v>
      </c>
      <c r="O23" s="14">
        <f t="shared" si="3"/>
        <v>0</v>
      </c>
      <c r="P23" s="14">
        <f t="shared" si="4"/>
        <v>0</v>
      </c>
      <c r="Q23" s="9"/>
      <c r="R23" s="9"/>
      <c r="S23" s="15">
        <f t="shared" si="5"/>
        <v>0</v>
      </c>
      <c r="T23" s="15">
        <f t="shared" si="6"/>
        <v>0</v>
      </c>
      <c r="U23" s="37"/>
      <c r="V23" s="15">
        <f t="shared" si="9"/>
        <v>0</v>
      </c>
      <c r="W23" s="15">
        <f t="shared" si="10"/>
        <v>0</v>
      </c>
      <c r="X23" s="37"/>
      <c r="Y23" s="15">
        <f t="shared" si="7"/>
        <v>0</v>
      </c>
      <c r="Z23" s="15">
        <f t="shared" si="8"/>
        <v>0</v>
      </c>
      <c r="AA23" s="22"/>
      <c r="AB23" s="21"/>
      <c r="AC23" s="9"/>
      <c r="AD23" s="9"/>
      <c r="AE23" s="9"/>
    </row>
    <row r="24" spans="1:31" ht="13.5" customHeight="1">
      <c r="A24" s="7"/>
      <c r="B24" s="40"/>
      <c r="C24" s="9"/>
      <c r="D24" s="9"/>
      <c r="E24" s="9"/>
      <c r="F24" s="12">
        <v>0</v>
      </c>
      <c r="G24" s="30">
        <v>0</v>
      </c>
      <c r="H24" s="9">
        <f t="shared" si="0"/>
        <v>0</v>
      </c>
      <c r="I24" s="9"/>
      <c r="J24" s="13">
        <v>0</v>
      </c>
      <c r="K24" s="12">
        <v>0</v>
      </c>
      <c r="L24" s="9"/>
      <c r="M24" s="9">
        <f t="shared" si="1"/>
        <v>0</v>
      </c>
      <c r="N24" s="9">
        <f t="shared" si="2"/>
        <v>0</v>
      </c>
      <c r="O24" s="14">
        <f t="shared" si="3"/>
        <v>0</v>
      </c>
      <c r="P24" s="14">
        <f t="shared" si="4"/>
        <v>0</v>
      </c>
      <c r="Q24" s="9"/>
      <c r="R24" s="9"/>
      <c r="S24" s="15">
        <f t="shared" si="5"/>
        <v>0</v>
      </c>
      <c r="T24" s="15">
        <f t="shared" si="6"/>
        <v>0</v>
      </c>
      <c r="U24" s="37"/>
      <c r="V24" s="15">
        <f t="shared" si="9"/>
        <v>0</v>
      </c>
      <c r="W24" s="15">
        <f t="shared" si="10"/>
        <v>0</v>
      </c>
      <c r="X24" s="37"/>
      <c r="Y24" s="15">
        <f t="shared" si="7"/>
        <v>0</v>
      </c>
      <c r="Z24" s="15">
        <f t="shared" si="8"/>
        <v>0</v>
      </c>
      <c r="AA24" s="22"/>
      <c r="AB24" s="21"/>
      <c r="AC24" s="9"/>
      <c r="AD24" s="9"/>
      <c r="AE24" s="9"/>
    </row>
    <row r="25" spans="1:31" ht="13.5" customHeight="1">
      <c r="A25" s="7"/>
      <c r="B25" s="40"/>
      <c r="C25" s="9"/>
      <c r="D25" s="9"/>
      <c r="E25" s="9"/>
      <c r="F25" s="12">
        <v>0</v>
      </c>
      <c r="G25" s="30">
        <v>0</v>
      </c>
      <c r="H25" s="9">
        <f t="shared" si="0"/>
        <v>0</v>
      </c>
      <c r="I25" s="9"/>
      <c r="J25" s="13">
        <v>0</v>
      </c>
      <c r="K25" s="12">
        <v>0</v>
      </c>
      <c r="L25" s="9"/>
      <c r="M25" s="9">
        <f t="shared" si="1"/>
        <v>0</v>
      </c>
      <c r="N25" s="9">
        <f t="shared" si="2"/>
        <v>0</v>
      </c>
      <c r="O25" s="14">
        <f t="shared" si="3"/>
        <v>0</v>
      </c>
      <c r="P25" s="14">
        <f t="shared" si="4"/>
        <v>0</v>
      </c>
      <c r="Q25" s="9"/>
      <c r="R25" s="9"/>
      <c r="S25" s="15">
        <f t="shared" si="5"/>
        <v>0</v>
      </c>
      <c r="T25" s="15">
        <f t="shared" si="6"/>
        <v>0</v>
      </c>
      <c r="U25" s="37"/>
      <c r="V25" s="15">
        <f t="shared" si="9"/>
        <v>0</v>
      </c>
      <c r="W25" s="15">
        <f t="shared" si="10"/>
        <v>0</v>
      </c>
      <c r="X25" s="37"/>
      <c r="Y25" s="15">
        <f t="shared" si="7"/>
        <v>0</v>
      </c>
      <c r="Z25" s="15">
        <f t="shared" si="8"/>
        <v>0</v>
      </c>
      <c r="AA25" s="22"/>
      <c r="AB25" s="21"/>
      <c r="AC25" s="9"/>
      <c r="AD25" s="9"/>
      <c r="AE25" s="9"/>
    </row>
    <row r="26" spans="1:31" ht="13.5" customHeight="1">
      <c r="A26" s="7"/>
      <c r="B26" s="40"/>
      <c r="C26" s="9"/>
      <c r="D26" s="9"/>
      <c r="E26" s="9"/>
      <c r="F26" s="12">
        <v>0</v>
      </c>
      <c r="G26" s="30">
        <v>0</v>
      </c>
      <c r="H26" s="9">
        <f t="shared" si="0"/>
        <v>0</v>
      </c>
      <c r="I26" s="9"/>
      <c r="J26" s="13">
        <v>0</v>
      </c>
      <c r="K26" s="12">
        <v>0</v>
      </c>
      <c r="L26" s="9"/>
      <c r="M26" s="9">
        <f t="shared" si="1"/>
        <v>0</v>
      </c>
      <c r="N26" s="9">
        <f t="shared" si="2"/>
        <v>0</v>
      </c>
      <c r="O26" s="14">
        <f t="shared" si="3"/>
        <v>0</v>
      </c>
      <c r="P26" s="14">
        <f t="shared" si="4"/>
        <v>0</v>
      </c>
      <c r="Q26" s="9"/>
      <c r="R26" s="9"/>
      <c r="S26" s="15">
        <f t="shared" si="5"/>
        <v>0</v>
      </c>
      <c r="T26" s="15">
        <f t="shared" si="6"/>
        <v>0</v>
      </c>
      <c r="U26" s="37"/>
      <c r="V26" s="15">
        <f t="shared" si="9"/>
        <v>0</v>
      </c>
      <c r="W26" s="15">
        <f t="shared" si="10"/>
        <v>0</v>
      </c>
      <c r="X26" s="37"/>
      <c r="Y26" s="15">
        <f t="shared" si="7"/>
        <v>0</v>
      </c>
      <c r="Z26" s="15">
        <f t="shared" si="8"/>
        <v>0</v>
      </c>
      <c r="AA26" s="22"/>
      <c r="AB26" s="21"/>
      <c r="AC26" s="9"/>
      <c r="AD26" s="9"/>
      <c r="AE26" s="9"/>
    </row>
    <row r="27" spans="1:31" ht="13.5" customHeight="1">
      <c r="A27" s="7"/>
      <c r="B27" s="24"/>
      <c r="C27" s="9"/>
      <c r="D27" s="9"/>
      <c r="E27" s="9"/>
      <c r="F27" s="12"/>
      <c r="G27" s="30"/>
      <c r="H27" s="9"/>
      <c r="I27" s="9"/>
      <c r="J27" s="13"/>
      <c r="K27" s="12"/>
      <c r="L27" s="9"/>
      <c r="M27" s="9"/>
      <c r="N27" s="9"/>
      <c r="O27" s="14"/>
      <c r="P27" s="14"/>
      <c r="Q27" s="9"/>
      <c r="R27" s="9"/>
      <c r="S27" s="15"/>
      <c r="T27" s="15"/>
      <c r="U27" s="37"/>
      <c r="V27" s="15"/>
      <c r="W27" s="9"/>
      <c r="X27" s="37"/>
      <c r="Y27" s="35"/>
      <c r="Z27" s="9"/>
      <c r="AA27" s="22"/>
      <c r="AB27" s="21"/>
      <c r="AC27" s="9"/>
      <c r="AD27" s="9"/>
      <c r="AE27" s="9"/>
    </row>
    <row r="28" spans="1:31" ht="13.5" customHeight="1">
      <c r="A28" s="7"/>
      <c r="B28" s="24"/>
      <c r="C28" s="9"/>
      <c r="D28" s="9"/>
      <c r="E28" s="9"/>
      <c r="F28" s="12"/>
      <c r="G28" s="30"/>
      <c r="H28" s="9"/>
      <c r="I28" s="9"/>
      <c r="J28" s="13"/>
      <c r="K28" s="12"/>
      <c r="L28" s="9"/>
      <c r="M28" s="9"/>
      <c r="N28" s="9"/>
      <c r="O28" s="14"/>
      <c r="P28" s="14"/>
      <c r="Q28" s="9"/>
      <c r="R28" s="9"/>
      <c r="S28" s="9"/>
      <c r="T28" s="31" t="s">
        <v>86</v>
      </c>
      <c r="U28" s="37"/>
      <c r="V28" s="9"/>
      <c r="W28" s="31" t="s">
        <v>87</v>
      </c>
      <c r="X28" s="37"/>
      <c r="Y28" s="9"/>
      <c r="Z28" s="31" t="s">
        <v>88</v>
      </c>
      <c r="AA28" s="22"/>
      <c r="AB28" s="21"/>
      <c r="AC28" s="9"/>
      <c r="AD28" s="9"/>
      <c r="AE28" s="9"/>
    </row>
    <row r="29" spans="2:31" ht="13.5" customHeight="1">
      <c r="B29" s="21"/>
      <c r="C29" s="9"/>
      <c r="D29" s="9"/>
      <c r="E29" s="9"/>
      <c r="F29" s="9"/>
      <c r="G29" s="9"/>
      <c r="H29" s="9"/>
      <c r="I29" s="9"/>
      <c r="J29" s="12"/>
      <c r="K29" s="12"/>
      <c r="L29" s="9"/>
      <c r="M29" s="9"/>
      <c r="N29" s="9"/>
      <c r="O29" s="9"/>
      <c r="P29" s="9"/>
      <c r="Q29" s="9"/>
      <c r="R29" s="9"/>
      <c r="S29" s="15">
        <f>SUM(S13:S26)/$O$9</f>
        <v>20.98734</v>
      </c>
      <c r="T29" s="32">
        <f>SUM(T13:T26)/$O$9</f>
        <v>20.98734</v>
      </c>
      <c r="U29" s="37"/>
      <c r="V29" s="15">
        <f>SUM(V13:V26)/$O$9</f>
        <v>0.0466102</v>
      </c>
      <c r="W29" s="32">
        <f>SUM(W13:W26)/$V$9</f>
        <v>22.3677</v>
      </c>
      <c r="X29" s="37"/>
      <c r="Y29" s="15">
        <f>SUM(Y13:Y26)/$O$9</f>
        <v>19.555349999999997</v>
      </c>
      <c r="Z29" s="32">
        <f>SUM(Z13:Z26)/$O$9</f>
        <v>19.555349999999997</v>
      </c>
      <c r="AA29" s="38"/>
      <c r="AB29" s="33"/>
      <c r="AC29" s="9"/>
      <c r="AD29" s="9"/>
      <c r="AE29" s="9"/>
    </row>
    <row r="30" spans="2:31" ht="13.5" customHeight="1" thickBot="1">
      <c r="B30" s="25"/>
      <c r="C30" s="26"/>
      <c r="D30" s="26"/>
      <c r="E30" s="26"/>
      <c r="F30" s="26"/>
      <c r="G30" s="26"/>
      <c r="H30" s="26"/>
      <c r="I30" s="26"/>
      <c r="J30" s="27"/>
      <c r="K30" s="27"/>
      <c r="L30" s="26"/>
      <c r="M30" s="26"/>
      <c r="N30" s="26"/>
      <c r="O30" s="26"/>
      <c r="P30" s="26"/>
      <c r="Q30" s="26"/>
      <c r="R30" s="26"/>
      <c r="S30" s="26"/>
      <c r="T30" s="28"/>
      <c r="U30" s="26"/>
      <c r="V30" s="26"/>
      <c r="W30" s="26"/>
      <c r="X30" s="26"/>
      <c r="Y30" s="26"/>
      <c r="Z30" s="34"/>
      <c r="AA30" s="29"/>
      <c r="AB30" s="33"/>
      <c r="AC30" s="9"/>
      <c r="AD30" s="9"/>
      <c r="AE30" s="9"/>
    </row>
    <row r="31" spans="7:11" ht="12.75">
      <c r="G31" s="4"/>
      <c r="J31" s="5"/>
      <c r="K31" s="5"/>
    </row>
    <row r="32" spans="10:11" ht="12.75">
      <c r="J32" s="5"/>
      <c r="K32" s="5"/>
    </row>
    <row r="33" spans="10:20" ht="12.75">
      <c r="J33" s="5"/>
      <c r="K33" s="5"/>
      <c r="S33" s="1"/>
      <c r="T33" s="1"/>
    </row>
    <row r="34" spans="2:22" ht="12.75">
      <c r="B34" s="24"/>
      <c r="G34" s="30"/>
      <c r="H34" s="9"/>
      <c r="J34" s="13"/>
      <c r="K34" s="5"/>
      <c r="M34" s="9"/>
      <c r="O34" s="2"/>
      <c r="P34" s="2"/>
      <c r="S34" s="1"/>
      <c r="T34" s="1"/>
      <c r="U34" s="1"/>
      <c r="V34" s="1"/>
    </row>
    <row r="35" spans="2:25" ht="12.75">
      <c r="B35" s="24"/>
      <c r="G35" s="30"/>
      <c r="H35" s="9"/>
      <c r="J35" s="5"/>
      <c r="K35" s="5"/>
      <c r="O35" s="2"/>
      <c r="P35" s="2"/>
      <c r="S35" s="1"/>
      <c r="T35" s="1"/>
      <c r="U35" s="1"/>
      <c r="V35" s="1"/>
      <c r="Y35" s="1"/>
    </row>
    <row r="36" spans="2:22" ht="12.75">
      <c r="B36" s="24"/>
      <c r="G36" s="30"/>
      <c r="H36" s="9"/>
      <c r="J36" s="5"/>
      <c r="K36" s="5"/>
      <c r="O36" s="2"/>
      <c r="P36" s="2"/>
      <c r="S36" s="1"/>
      <c r="T36" s="1"/>
      <c r="U36" s="1"/>
      <c r="V36" s="1"/>
    </row>
    <row r="37" spans="10:22" ht="12.75">
      <c r="J37" s="5"/>
      <c r="K37" s="5"/>
      <c r="O37" s="2"/>
      <c r="P37" s="2"/>
      <c r="S37" s="1"/>
      <c r="T37" s="1"/>
      <c r="U37" s="1"/>
      <c r="V37" s="1"/>
    </row>
    <row r="38" spans="10:21" ht="12.75">
      <c r="J38" s="5"/>
      <c r="K38" s="5"/>
      <c r="O38" s="2"/>
      <c r="P38" s="2"/>
      <c r="S38" s="1"/>
      <c r="T38" s="1"/>
      <c r="U38" s="1"/>
    </row>
    <row r="39" spans="10:21" ht="12.75">
      <c r="J39" s="5"/>
      <c r="K39" s="5"/>
      <c r="O39" s="2"/>
      <c r="P39" s="2"/>
      <c r="S39" s="1"/>
      <c r="T39" s="1"/>
      <c r="U39" s="1"/>
    </row>
    <row r="40" spans="10:21" ht="12.75">
      <c r="J40" s="5"/>
      <c r="K40" s="5"/>
      <c r="O40" s="2"/>
      <c r="P40" s="2"/>
      <c r="S40" s="1"/>
      <c r="T40" s="1"/>
      <c r="U40" s="1"/>
    </row>
    <row r="41" spans="10:21" ht="12.75">
      <c r="J41" s="5"/>
      <c r="K41" s="5"/>
      <c r="O41" s="2"/>
      <c r="P41" s="2"/>
      <c r="S41" s="1"/>
      <c r="T41" s="1"/>
      <c r="U41" s="1"/>
    </row>
    <row r="42" spans="10:28" ht="12.75">
      <c r="J42" s="5"/>
      <c r="K42" s="5"/>
      <c r="S42" s="1"/>
      <c r="T42" s="3"/>
      <c r="Y42" s="1"/>
      <c r="Z42" s="1"/>
      <c r="AA42" s="1"/>
      <c r="AB42" s="3"/>
    </row>
    <row r="43" spans="10:11" ht="12.75">
      <c r="J43" s="5"/>
      <c r="K43" s="5"/>
    </row>
    <row r="44" spans="7:11" ht="12.75">
      <c r="G44" s="4"/>
      <c r="J44" s="5"/>
      <c r="K44" s="5"/>
    </row>
    <row r="45" spans="10:11" ht="12.75">
      <c r="J45" s="5"/>
      <c r="K45" s="5"/>
    </row>
    <row r="46" spans="10:20" ht="12.75">
      <c r="J46" s="5"/>
      <c r="K46" s="5"/>
      <c r="S46" s="1"/>
      <c r="T46" s="1"/>
    </row>
    <row r="47" spans="10:22" ht="12.75">
      <c r="J47" s="5"/>
      <c r="K47" s="5"/>
      <c r="O47" s="2"/>
      <c r="P47" s="2"/>
      <c r="S47" s="1"/>
      <c r="T47" s="1"/>
      <c r="U47" s="1"/>
      <c r="V47" s="1"/>
    </row>
    <row r="48" spans="10:22" ht="12.75">
      <c r="J48" s="5"/>
      <c r="K48" s="5"/>
      <c r="O48" s="2"/>
      <c r="P48" s="2"/>
      <c r="S48" s="1"/>
      <c r="T48" s="1"/>
      <c r="U48" s="1"/>
      <c r="V48" s="1"/>
    </row>
    <row r="49" spans="10:22" ht="12.75">
      <c r="J49" s="5"/>
      <c r="K49" s="5"/>
      <c r="O49" s="2"/>
      <c r="P49" s="2"/>
      <c r="S49" s="1"/>
      <c r="T49" s="1"/>
      <c r="U49" s="1"/>
      <c r="V49" s="1"/>
    </row>
    <row r="50" spans="10:22" ht="12.75">
      <c r="J50" s="5"/>
      <c r="K50" s="5"/>
      <c r="O50" s="2"/>
      <c r="P50" s="2"/>
      <c r="S50" s="1"/>
      <c r="T50" s="1"/>
      <c r="U50" s="1"/>
      <c r="V50" s="1"/>
    </row>
    <row r="51" spans="10:21" ht="12.75">
      <c r="J51" s="5"/>
      <c r="K51" s="5"/>
      <c r="O51" s="2"/>
      <c r="P51" s="2"/>
      <c r="S51" s="1"/>
      <c r="T51" s="1"/>
      <c r="U51" s="1"/>
    </row>
    <row r="52" spans="10:21" ht="12.75">
      <c r="J52" s="5"/>
      <c r="K52" s="5"/>
      <c r="O52" s="2"/>
      <c r="P52" s="2"/>
      <c r="S52" s="1"/>
      <c r="T52" s="1"/>
      <c r="U52" s="1"/>
    </row>
    <row r="53" spans="10:21" ht="12.75">
      <c r="J53" s="5"/>
      <c r="K53" s="5"/>
      <c r="O53" s="2"/>
      <c r="P53" s="2"/>
      <c r="S53" s="1"/>
      <c r="T53" s="1"/>
      <c r="U53" s="1"/>
    </row>
    <row r="54" spans="10:21" ht="12.75">
      <c r="J54" s="5"/>
      <c r="K54" s="5"/>
      <c r="O54" s="2"/>
      <c r="P54" s="2"/>
      <c r="S54" s="1"/>
      <c r="T54" s="1"/>
      <c r="U54" s="1"/>
    </row>
    <row r="55" spans="19:28" ht="12.75">
      <c r="S55" s="1"/>
      <c r="T55" s="3"/>
      <c r="Y55" s="1"/>
      <c r="Z55" s="3"/>
      <c r="AA55" s="1"/>
      <c r="AB55" s="3"/>
    </row>
  </sheetData>
  <mergeCells count="5">
    <mergeCell ref="M11:N11"/>
    <mergeCell ref="O11:P11"/>
    <mergeCell ref="V11:W11"/>
    <mergeCell ref="Y11:Z11"/>
    <mergeCell ref="S11:T1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7"/>
  <sheetViews>
    <sheetView zoomScale="75" zoomScaleNormal="75" workbookViewId="0" topLeftCell="A1">
      <selection activeCell="C5" sqref="C5"/>
    </sheetView>
  </sheetViews>
  <sheetFormatPr defaultColWidth="9.140625" defaultRowHeight="12.75"/>
  <sheetData>
    <row r="2" spans="3:11" ht="12.75">
      <c r="C2" s="4" t="s">
        <v>8</v>
      </c>
      <c r="I2" t="s">
        <v>5</v>
      </c>
      <c r="K2" t="s">
        <v>7</v>
      </c>
    </row>
    <row r="3" spans="5:12" ht="12.75">
      <c r="E3" t="s">
        <v>10</v>
      </c>
      <c r="I3" t="s">
        <v>4</v>
      </c>
      <c r="J3" t="s">
        <v>6</v>
      </c>
      <c r="K3" t="s">
        <v>4</v>
      </c>
      <c r="L3" t="s">
        <v>6</v>
      </c>
    </row>
    <row r="4" spans="2:11" ht="12.75">
      <c r="B4" t="s">
        <v>0</v>
      </c>
      <c r="C4" t="s">
        <v>3</v>
      </c>
      <c r="D4" t="s">
        <v>2</v>
      </c>
      <c r="F4" t="s">
        <v>1</v>
      </c>
      <c r="G4" t="s">
        <v>0</v>
      </c>
      <c r="K4" s="5">
        <v>75</v>
      </c>
    </row>
    <row r="5" spans="2:16" ht="12.75">
      <c r="B5" s="5">
        <v>1</v>
      </c>
      <c r="C5" s="5">
        <v>0</v>
      </c>
      <c r="D5">
        <f>+B5</f>
        <v>1</v>
      </c>
      <c r="E5" s="2">
        <v>15</v>
      </c>
      <c r="P5" t="s">
        <v>12</v>
      </c>
    </row>
    <row r="6" spans="2:16" ht="12.75">
      <c r="B6" s="5">
        <v>5</v>
      </c>
      <c r="C6" s="5">
        <v>1.1111</v>
      </c>
      <c r="D6">
        <f>+B6*D5</f>
        <v>5</v>
      </c>
      <c r="F6" s="5">
        <v>5</v>
      </c>
      <c r="G6" s="5"/>
      <c r="I6">
        <f aca="true" t="shared" si="0" ref="I6:I13">+D6*(1+F6/100)+G6</f>
        <v>5.25</v>
      </c>
      <c r="J6">
        <f aca="true" t="shared" si="1" ref="J6:J13">ROUNDUP(+D6*(1+F6/100)+G6,0)</f>
        <v>6</v>
      </c>
      <c r="K6" s="2">
        <f>+D6*$K$4*(1+F6/100)+G6</f>
        <v>393.75</v>
      </c>
      <c r="L6" s="2">
        <f aca="true" t="shared" si="2" ref="L6:L13">ROUNDUP(+D6*$K$4*(1+F6/100)+G6,0)</f>
        <v>394</v>
      </c>
      <c r="N6">
        <f>ROUNDUP(+D6*$K$4*(1+F6/100)+G6,0)*C6/$K$4</f>
        <v>5.836978666666666</v>
      </c>
      <c r="P6">
        <f>+ROUNDUP((D6*C6*(1+F6/100)*$K$4+G6)/$K$4,5)</f>
        <v>5.833279999999999</v>
      </c>
    </row>
    <row r="7" spans="2:16" ht="12.75">
      <c r="B7" s="5">
        <v>7</v>
      </c>
      <c r="C7" s="5">
        <v>0.55</v>
      </c>
      <c r="D7">
        <f>+B7*D5</f>
        <v>7</v>
      </c>
      <c r="F7" s="5">
        <v>0</v>
      </c>
      <c r="G7" s="5"/>
      <c r="I7">
        <f t="shared" si="0"/>
        <v>7</v>
      </c>
      <c r="J7">
        <f t="shared" si="1"/>
        <v>7</v>
      </c>
      <c r="K7" s="2">
        <f aca="true" t="shared" si="3" ref="K7:K13">+D7*$K$4*(1+F7/100)+G7</f>
        <v>525</v>
      </c>
      <c r="L7" s="2">
        <f t="shared" si="2"/>
        <v>525</v>
      </c>
      <c r="N7">
        <f>ROUNDUP(+D7*$K$4*(1+F7/100)+G7,0)*C7/$K$4</f>
        <v>3.85</v>
      </c>
      <c r="P7">
        <f>+ROUNDUP((D7*C7*(1+F7/100)*$K$4+G7)/$K$4,5)</f>
        <v>3.85</v>
      </c>
    </row>
    <row r="8" spans="2:16" ht="12.75">
      <c r="B8" s="5">
        <v>10</v>
      </c>
      <c r="C8" s="5">
        <v>2.22222</v>
      </c>
      <c r="D8">
        <f>+B8*D5</f>
        <v>10</v>
      </c>
      <c r="F8" s="5">
        <v>0</v>
      </c>
      <c r="G8" s="5">
        <v>5</v>
      </c>
      <c r="I8">
        <f t="shared" si="0"/>
        <v>15</v>
      </c>
      <c r="J8">
        <f t="shared" si="1"/>
        <v>15</v>
      </c>
      <c r="K8" s="2">
        <f t="shared" si="3"/>
        <v>755</v>
      </c>
      <c r="L8" s="2">
        <f t="shared" si="2"/>
        <v>755</v>
      </c>
      <c r="N8">
        <f>ROUNDUP(+D8*$K$4*(1+F8/100)+G8,0)*C8/$K$4</f>
        <v>22.370348</v>
      </c>
      <c r="P8">
        <f>+ROUNDUP((D8*C8*(1+F8/100)*$K$4+G8)/$K$4,5)</f>
        <v>22.28887</v>
      </c>
    </row>
    <row r="9" spans="2:16" ht="12.75">
      <c r="B9" s="5">
        <v>12</v>
      </c>
      <c r="C9" s="5">
        <v>3.333</v>
      </c>
      <c r="D9">
        <f>+B9*D5</f>
        <v>12</v>
      </c>
      <c r="F9" s="5">
        <v>5</v>
      </c>
      <c r="G9" s="5">
        <v>5</v>
      </c>
      <c r="I9">
        <f t="shared" si="0"/>
        <v>17.6</v>
      </c>
      <c r="J9">
        <f t="shared" si="1"/>
        <v>18</v>
      </c>
      <c r="K9" s="2">
        <f t="shared" si="3"/>
        <v>950</v>
      </c>
      <c r="L9" s="2">
        <f t="shared" si="2"/>
        <v>950</v>
      </c>
      <c r="N9">
        <f>ROUNDUP(+D9*$K$4*(1+F9/100)+G9,0)*C9/$K$4</f>
        <v>42.218</v>
      </c>
      <c r="P9">
        <f>+ROUNDUP((D9*C9*(1+F9/100)*$K$4+G9)/$K$4,5)</f>
        <v>42.062470000000005</v>
      </c>
    </row>
    <row r="10" spans="2:12" ht="12.75">
      <c r="B10" s="5">
        <v>1</v>
      </c>
      <c r="C10" s="5">
        <v>1.1111</v>
      </c>
      <c r="D10">
        <v>1</v>
      </c>
      <c r="F10" s="5">
        <v>5</v>
      </c>
      <c r="G10" s="5"/>
      <c r="I10">
        <f t="shared" si="0"/>
        <v>1.05</v>
      </c>
      <c r="J10">
        <f t="shared" si="1"/>
        <v>2</v>
      </c>
      <c r="K10" s="2">
        <f t="shared" si="3"/>
        <v>78.75</v>
      </c>
      <c r="L10" s="2">
        <f t="shared" si="2"/>
        <v>79</v>
      </c>
    </row>
    <row r="11" spans="2:12" ht="12.75">
      <c r="B11" s="5">
        <v>1</v>
      </c>
      <c r="C11" s="5">
        <v>0.55</v>
      </c>
      <c r="D11">
        <v>1</v>
      </c>
      <c r="F11" s="5">
        <v>0</v>
      </c>
      <c r="G11" s="5"/>
      <c r="I11">
        <f t="shared" si="0"/>
        <v>1</v>
      </c>
      <c r="J11">
        <f t="shared" si="1"/>
        <v>1</v>
      </c>
      <c r="K11" s="2">
        <f t="shared" si="3"/>
        <v>75</v>
      </c>
      <c r="L11" s="2">
        <f t="shared" si="2"/>
        <v>75</v>
      </c>
    </row>
    <row r="12" spans="2:12" ht="12.75">
      <c r="B12" s="5">
        <v>1</v>
      </c>
      <c r="C12" s="5">
        <v>2.22222</v>
      </c>
      <c r="D12">
        <v>1</v>
      </c>
      <c r="F12" s="5">
        <v>0</v>
      </c>
      <c r="G12" s="5">
        <v>5</v>
      </c>
      <c r="I12">
        <f t="shared" si="0"/>
        <v>6</v>
      </c>
      <c r="J12">
        <f t="shared" si="1"/>
        <v>6</v>
      </c>
      <c r="K12" s="2">
        <f t="shared" si="3"/>
        <v>80</v>
      </c>
      <c r="L12" s="2">
        <f t="shared" si="2"/>
        <v>80</v>
      </c>
    </row>
    <row r="13" spans="2:12" ht="12.75">
      <c r="B13" s="5">
        <v>1</v>
      </c>
      <c r="C13" s="5">
        <v>3.333</v>
      </c>
      <c r="D13">
        <v>1</v>
      </c>
      <c r="F13" s="5">
        <v>5</v>
      </c>
      <c r="G13" s="5">
        <v>5</v>
      </c>
      <c r="I13">
        <f t="shared" si="0"/>
        <v>6.05</v>
      </c>
      <c r="J13">
        <f t="shared" si="1"/>
        <v>7</v>
      </c>
      <c r="K13" s="2">
        <f t="shared" si="3"/>
        <v>83.75</v>
      </c>
      <c r="L13" s="2">
        <f t="shared" si="2"/>
        <v>84</v>
      </c>
    </row>
    <row r="14" spans="6:7" ht="12.75">
      <c r="F14" s="5"/>
      <c r="G14" s="5"/>
    </row>
    <row r="15" ht="12.75">
      <c r="N15">
        <f>+L6*C6/$K$4</f>
        <v>5.836978666666666</v>
      </c>
    </row>
    <row r="16" ht="12.75">
      <c r="N16">
        <f>+L7*C7/$K$4</f>
        <v>3.85</v>
      </c>
    </row>
    <row r="17" ht="12.75">
      <c r="N17">
        <f>+L8*C8/$K$4</f>
        <v>22.370348</v>
      </c>
    </row>
    <row r="18" ht="12.75">
      <c r="N18">
        <f>+L9*C9/$K$4</f>
        <v>42.218</v>
      </c>
    </row>
    <row r="19" spans="1:14" ht="12.75">
      <c r="A19" t="s">
        <v>66</v>
      </c>
      <c r="N19">
        <f>SUM(N15:N18)</f>
        <v>74.27532666666667</v>
      </c>
    </row>
    <row r="20" ht="12.75">
      <c r="B20" t="s">
        <v>65</v>
      </c>
    </row>
    <row r="21" ht="12.75">
      <c r="B21" t="s">
        <v>11</v>
      </c>
    </row>
    <row r="22" ht="12.75">
      <c r="C22" t="s">
        <v>12</v>
      </c>
    </row>
    <row r="23" ht="12.75">
      <c r="C23" t="s">
        <v>13</v>
      </c>
    </row>
    <row r="24" spans="2:3" ht="12.75">
      <c r="B24" t="s">
        <v>14</v>
      </c>
      <c r="C24" t="s">
        <v>15</v>
      </c>
    </row>
    <row r="25" spans="3:13" ht="12.75">
      <c r="C25" t="s">
        <v>16</v>
      </c>
      <c r="L25" s="6" t="s">
        <v>63</v>
      </c>
      <c r="M25" t="s">
        <v>62</v>
      </c>
    </row>
    <row r="26" spans="4:13" ht="12.75">
      <c r="D26" t="s">
        <v>17</v>
      </c>
      <c r="L26" s="6" t="s">
        <v>64</v>
      </c>
      <c r="M26" t="s">
        <v>74</v>
      </c>
    </row>
    <row r="27" ht="12.75">
      <c r="D27" t="s">
        <v>18</v>
      </c>
    </row>
    <row r="28" ht="12.75">
      <c r="D28" t="s">
        <v>19</v>
      </c>
    </row>
    <row r="29" ht="12.75">
      <c r="D29" t="s">
        <v>20</v>
      </c>
    </row>
    <row r="30" ht="12.75">
      <c r="D30" t="s">
        <v>21</v>
      </c>
    </row>
    <row r="31" ht="12.75">
      <c r="C31" t="s">
        <v>22</v>
      </c>
    </row>
    <row r="33" ht="12.75">
      <c r="A33" t="s">
        <v>67</v>
      </c>
    </row>
    <row r="34" ht="12.75">
      <c r="B34" t="s">
        <v>23</v>
      </c>
    </row>
    <row r="35" ht="12.75">
      <c r="C35" t="s">
        <v>24</v>
      </c>
    </row>
    <row r="36" ht="12.75">
      <c r="C36" t="s">
        <v>25</v>
      </c>
    </row>
    <row r="37" ht="12.75">
      <c r="C37" t="s">
        <v>26</v>
      </c>
    </row>
    <row r="38" ht="12.75">
      <c r="C38" t="s">
        <v>27</v>
      </c>
    </row>
    <row r="39" ht="12.75">
      <c r="C39" t="s">
        <v>28</v>
      </c>
    </row>
    <row r="43" ht="12.75">
      <c r="A43" t="s">
        <v>68</v>
      </c>
    </row>
    <row r="44" ht="12.75">
      <c r="B44" t="s">
        <v>29</v>
      </c>
    </row>
    <row r="45" ht="12.75">
      <c r="B45" t="s">
        <v>30</v>
      </c>
    </row>
    <row r="46" ht="12.75">
      <c r="C46" t="s">
        <v>31</v>
      </c>
    </row>
    <row r="47" spans="3:4" ht="12.75">
      <c r="C47" t="s">
        <v>32</v>
      </c>
      <c r="D47" t="s">
        <v>33</v>
      </c>
    </row>
    <row r="48" ht="12.75">
      <c r="C48" t="s">
        <v>34</v>
      </c>
    </row>
    <row r="49" ht="12.75">
      <c r="C49" t="s">
        <v>35</v>
      </c>
    </row>
    <row r="50" ht="12.75">
      <c r="C50" t="s">
        <v>36</v>
      </c>
    </row>
    <row r="54" ht="12.75">
      <c r="A54" t="s">
        <v>71</v>
      </c>
    </row>
    <row r="56" ht="12.75">
      <c r="A56" t="s">
        <v>70</v>
      </c>
    </row>
    <row r="57" ht="12.75">
      <c r="B57" t="s">
        <v>37</v>
      </c>
    </row>
    <row r="58" spans="3:13" ht="12.75">
      <c r="C58" t="s">
        <v>69</v>
      </c>
      <c r="L58" s="6" t="s">
        <v>63</v>
      </c>
      <c r="M58" t="s">
        <v>72</v>
      </c>
    </row>
    <row r="59" spans="3:13" ht="12.75">
      <c r="C59" t="s">
        <v>38</v>
      </c>
      <c r="L59" s="6" t="s">
        <v>64</v>
      </c>
      <c r="M59" t="s">
        <v>73</v>
      </c>
    </row>
    <row r="60" ht="12.75">
      <c r="C60" t="s">
        <v>39</v>
      </c>
    </row>
    <row r="61" ht="12.75">
      <c r="C61" t="s">
        <v>40</v>
      </c>
    </row>
    <row r="62" ht="12.75">
      <c r="C62" t="s">
        <v>41</v>
      </c>
    </row>
    <row r="63" ht="12.75">
      <c r="D63" t="s">
        <v>42</v>
      </c>
    </row>
    <row r="64" ht="12.75">
      <c r="D64" t="s">
        <v>43</v>
      </c>
    </row>
    <row r="65" ht="12.75">
      <c r="D65" t="s">
        <v>44</v>
      </c>
    </row>
    <row r="66" ht="12.75">
      <c r="D66" t="s">
        <v>45</v>
      </c>
    </row>
    <row r="67" ht="12.75">
      <c r="C67" t="s">
        <v>46</v>
      </c>
    </row>
    <row r="69" ht="12.75">
      <c r="A69" t="s">
        <v>67</v>
      </c>
    </row>
    <row r="70" ht="12.75">
      <c r="B70" t="s">
        <v>47</v>
      </c>
    </row>
    <row r="71" ht="12.75">
      <c r="C71" t="s">
        <v>48</v>
      </c>
    </row>
    <row r="72" spans="3:4" ht="12.75">
      <c r="C72" t="s">
        <v>32</v>
      </c>
      <c r="D72" t="s">
        <v>49</v>
      </c>
    </row>
    <row r="73" ht="12.75">
      <c r="D73" t="s">
        <v>50</v>
      </c>
    </row>
    <row r="74" ht="12.75">
      <c r="C74" t="s">
        <v>34</v>
      </c>
    </row>
    <row r="75" ht="12.75">
      <c r="C75" t="s">
        <v>35</v>
      </c>
    </row>
    <row r="76" ht="12.75">
      <c r="C76" t="s">
        <v>51</v>
      </c>
    </row>
    <row r="79" ht="12.75">
      <c r="A79" t="s">
        <v>68</v>
      </c>
    </row>
    <row r="80" ht="12.75">
      <c r="B80" t="s">
        <v>29</v>
      </c>
    </row>
    <row r="81" ht="12.75">
      <c r="B81" t="s">
        <v>30</v>
      </c>
    </row>
    <row r="82" ht="12.75">
      <c r="C82" t="s">
        <v>48</v>
      </c>
    </row>
    <row r="83" spans="3:4" ht="12.75">
      <c r="C83" t="s">
        <v>32</v>
      </c>
      <c r="D83" t="s">
        <v>52</v>
      </c>
    </row>
    <row r="84" ht="12.75">
      <c r="C84" t="s">
        <v>34</v>
      </c>
    </row>
    <row r="85" ht="12.75">
      <c r="C85" t="s">
        <v>35</v>
      </c>
    </row>
    <row r="86" ht="12.75">
      <c r="C86" t="s">
        <v>53</v>
      </c>
    </row>
    <row r="90" ht="12.75">
      <c r="B90" t="s">
        <v>54</v>
      </c>
    </row>
    <row r="91" ht="12.75">
      <c r="B91" t="s">
        <v>55</v>
      </c>
    </row>
    <row r="92" ht="12.75">
      <c r="B92" t="s">
        <v>56</v>
      </c>
    </row>
    <row r="93" ht="12.75">
      <c r="B93" t="s">
        <v>57</v>
      </c>
    </row>
    <row r="94" ht="12.75">
      <c r="B94" t="s">
        <v>58</v>
      </c>
    </row>
    <row r="95" ht="12.75">
      <c r="B95" t="s">
        <v>59</v>
      </c>
    </row>
    <row r="96" ht="12.75">
      <c r="B96" t="s">
        <v>60</v>
      </c>
    </row>
    <row r="97" ht="12.75">
      <c r="B97" t="s">
        <v>61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MANEX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Jeanette Peterson</cp:lastModifiedBy>
  <cp:lastPrinted>2002-01-09T01:24:23Z</cp:lastPrinted>
  <dcterms:created xsi:type="dcterms:W3CDTF">2001-12-28T16:34:08Z</dcterms:created>
  <dcterms:modified xsi:type="dcterms:W3CDTF">2006-12-04T18:50:14Z</dcterms:modified>
  <cp:category/>
  <cp:version/>
  <cp:contentType/>
  <cp:contentStatus/>
</cp:coreProperties>
</file>